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drawings/drawing5.xml" ContentType="application/vnd.openxmlformats-officedocument.drawing+xml"/>
  <Override PartName="/xl/charts/chart6.xml" ContentType="application/vnd.openxmlformats-officedocument.drawingml.chart+xml"/>
  <Override PartName="/xl/drawings/drawing6.xml" ContentType="application/vnd.openxmlformats-officedocument.drawing+xml"/>
  <Override PartName="/xl/charts/chart7.xml" ContentType="application/vnd.openxmlformats-officedocument.drawingml.chart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repos\1_7calibrationanddccsampledata\sinCal\20220708_8305\sheetsWithRefTypesAndDSI\"/>
    </mc:Choice>
  </mc:AlternateContent>
  <xr:revisionPtr revIDLastSave="0" documentId="13_ncr:1_{F73A41C7-942E-4899-B0A6-08FA73CB9B92}" xr6:coauthVersionLast="47" xr6:coauthVersionMax="47" xr10:uidLastSave="{00000000-0000-0000-0000-000000000000}"/>
  <bookViews>
    <workbookView xWindow="-28920" yWindow="15630" windowWidth="29040" windowHeight="15840" tabRatio="500" activeTab="1" xr2:uid="{00000000-000D-0000-FFFF-FFFF00000000}"/>
  </bookViews>
  <sheets>
    <sheet name="Messkette (S_ua)" sheetId="1" r:id="rId1"/>
    <sheet name="ERGEBNISSE" sheetId="2" r:id="rId2"/>
    <sheet name="Verstärker (S_uq)" sheetId="3" r:id="rId3"/>
    <sheet name="Vergleich PTB-Accelerator Meas" sheetId="4" r:id="rId4"/>
    <sheet name="Historie" sheetId="5" r:id="rId5"/>
    <sheet name="Diag_Betrag" sheetId="6" r:id="rId6"/>
    <sheet name="Diag_Betrag_Linear" sheetId="7" r:id="rId7"/>
    <sheet name="Diag_Phase" sheetId="8" r:id="rId8"/>
    <sheet name="Diag_Messkette" sheetId="9" r:id="rId9"/>
    <sheet name="QM_Frequenzen" sheetId="10" r:id="rId10"/>
    <sheet name="Aufnehmer (S_qa)" sheetId="11" r:id="rId1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B85" i="11" l="1"/>
  <c r="A85" i="11"/>
  <c r="B84" i="11"/>
  <c r="A84" i="11"/>
  <c r="B83" i="11"/>
  <c r="A83" i="11"/>
  <c r="B82" i="11"/>
  <c r="A82" i="11"/>
  <c r="B81" i="11"/>
  <c r="A81" i="11"/>
  <c r="B80" i="11"/>
  <c r="A80" i="11"/>
  <c r="B79" i="11"/>
  <c r="A79" i="11"/>
  <c r="B78" i="11"/>
  <c r="A78" i="11"/>
  <c r="B77" i="11"/>
  <c r="A77" i="11"/>
  <c r="B76" i="11"/>
  <c r="A76" i="11"/>
  <c r="B75" i="11"/>
  <c r="A75" i="11"/>
  <c r="B74" i="11"/>
  <c r="A74" i="11"/>
  <c r="B73" i="11"/>
  <c r="A73" i="11"/>
  <c r="B72" i="11"/>
  <c r="A72" i="11"/>
  <c r="B71" i="11"/>
  <c r="A71" i="11"/>
  <c r="B70" i="11"/>
  <c r="A70" i="11"/>
  <c r="B69" i="11"/>
  <c r="A69" i="11"/>
  <c r="B68" i="11"/>
  <c r="A68" i="11"/>
  <c r="B67" i="11"/>
  <c r="A67" i="11"/>
  <c r="B66" i="11"/>
  <c r="A66" i="11"/>
  <c r="B65" i="11"/>
  <c r="A65" i="11"/>
  <c r="B64" i="11"/>
  <c r="A64" i="11"/>
  <c r="B63" i="11"/>
  <c r="A63" i="11"/>
  <c r="B62" i="11"/>
  <c r="A62" i="11"/>
  <c r="B61" i="11"/>
  <c r="A61" i="11"/>
  <c r="B60" i="11"/>
  <c r="A60" i="11"/>
  <c r="B59" i="11"/>
  <c r="A59" i="11"/>
  <c r="K58" i="11"/>
  <c r="K57" i="11" s="1"/>
  <c r="B58" i="11"/>
  <c r="A58" i="11"/>
  <c r="B57" i="11"/>
  <c r="A57" i="11"/>
  <c r="L56" i="11"/>
  <c r="K56" i="11"/>
  <c r="J56" i="11"/>
  <c r="B49" i="11"/>
  <c r="A49" i="11"/>
  <c r="B48" i="11"/>
  <c r="A48" i="11"/>
  <c r="B47" i="11"/>
  <c r="A47" i="11"/>
  <c r="K46" i="11"/>
  <c r="C46" i="11"/>
  <c r="A46" i="11"/>
  <c r="E46" i="11" s="1"/>
  <c r="K45" i="11"/>
  <c r="C45" i="11"/>
  <c r="A45" i="11"/>
  <c r="A45" i="5" s="1"/>
  <c r="K44" i="11"/>
  <c r="E44" i="11"/>
  <c r="C44" i="11"/>
  <c r="A44" i="11"/>
  <c r="K43" i="11"/>
  <c r="C43" i="11"/>
  <c r="A43" i="11"/>
  <c r="E43" i="11" s="1"/>
  <c r="K42" i="11"/>
  <c r="I42" i="11"/>
  <c r="E42" i="11"/>
  <c r="C42" i="11"/>
  <c r="B42" i="11"/>
  <c r="D42" i="11" s="1"/>
  <c r="F42" i="11" s="1"/>
  <c r="A42" i="11"/>
  <c r="K41" i="11"/>
  <c r="C41" i="11"/>
  <c r="A41" i="11"/>
  <c r="E41" i="11" s="1"/>
  <c r="K40" i="11"/>
  <c r="C40" i="11"/>
  <c r="A40" i="11"/>
  <c r="A40" i="5" s="1"/>
  <c r="K39" i="11"/>
  <c r="E39" i="11"/>
  <c r="C39" i="11"/>
  <c r="A39" i="11"/>
  <c r="K38" i="11"/>
  <c r="C38" i="11"/>
  <c r="A38" i="11"/>
  <c r="E38" i="11" s="1"/>
  <c r="K37" i="11"/>
  <c r="I37" i="11"/>
  <c r="C37" i="11"/>
  <c r="A37" i="11"/>
  <c r="A37" i="5" s="1"/>
  <c r="K36" i="11"/>
  <c r="C36" i="11"/>
  <c r="A36" i="11"/>
  <c r="E36" i="11" s="1"/>
  <c r="K35" i="11"/>
  <c r="E35" i="11"/>
  <c r="C35" i="11"/>
  <c r="A35" i="11"/>
  <c r="K34" i="11"/>
  <c r="D34" i="11"/>
  <c r="C34" i="11"/>
  <c r="B34" i="11"/>
  <c r="A34" i="11"/>
  <c r="E34" i="11" s="1"/>
  <c r="K33" i="11"/>
  <c r="C33" i="11"/>
  <c r="A33" i="11"/>
  <c r="E33" i="11" s="1"/>
  <c r="K32" i="11"/>
  <c r="C32" i="11"/>
  <c r="A32" i="11"/>
  <c r="E32" i="11" s="1"/>
  <c r="K31" i="11"/>
  <c r="C31" i="11"/>
  <c r="A31" i="11"/>
  <c r="E31" i="11" s="1"/>
  <c r="K30" i="11"/>
  <c r="I30" i="11"/>
  <c r="E30" i="11"/>
  <c r="C30" i="11"/>
  <c r="A30" i="11"/>
  <c r="K29" i="11"/>
  <c r="D29" i="11"/>
  <c r="C29" i="11"/>
  <c r="B29" i="11"/>
  <c r="A29" i="11"/>
  <c r="A29" i="5" s="1"/>
  <c r="K28" i="11"/>
  <c r="C28" i="11"/>
  <c r="A28" i="11"/>
  <c r="E28" i="11" s="1"/>
  <c r="K27" i="11"/>
  <c r="C27" i="11"/>
  <c r="A27" i="11"/>
  <c r="A27" i="5" s="1"/>
  <c r="K26" i="11"/>
  <c r="C26" i="11"/>
  <c r="A26" i="11"/>
  <c r="E26" i="11" s="1"/>
  <c r="K25" i="11"/>
  <c r="I25" i="11"/>
  <c r="E25" i="11"/>
  <c r="C25" i="11"/>
  <c r="A25" i="11"/>
  <c r="K24" i="11"/>
  <c r="C24" i="11"/>
  <c r="A24" i="11"/>
  <c r="E24" i="11" s="1"/>
  <c r="K23" i="11"/>
  <c r="C23" i="11"/>
  <c r="A23" i="11"/>
  <c r="E23" i="11" s="1"/>
  <c r="K22" i="11"/>
  <c r="C22" i="11"/>
  <c r="A22" i="11"/>
  <c r="A22" i="5" s="1"/>
  <c r="K21" i="11"/>
  <c r="C21" i="11"/>
  <c r="A21" i="11"/>
  <c r="E21" i="11" s="1"/>
  <c r="K20" i="11"/>
  <c r="I20" i="11"/>
  <c r="E20" i="11"/>
  <c r="C20" i="11"/>
  <c r="A20" i="11"/>
  <c r="K19" i="11"/>
  <c r="D19" i="11"/>
  <c r="C19" i="11"/>
  <c r="B19" i="11"/>
  <c r="A19" i="11"/>
  <c r="E19" i="11" s="1"/>
  <c r="K18" i="11"/>
  <c r="C18" i="11"/>
  <c r="A18" i="11"/>
  <c r="E18" i="11" s="1"/>
  <c r="K17" i="11"/>
  <c r="C17" i="11"/>
  <c r="A17" i="11"/>
  <c r="A17" i="5" s="1"/>
  <c r="K16" i="11"/>
  <c r="C16" i="11"/>
  <c r="A16" i="11"/>
  <c r="E16" i="11" s="1"/>
  <c r="U14" i="11"/>
  <c r="T14" i="11"/>
  <c r="K14" i="11"/>
  <c r="J14" i="11"/>
  <c r="I14" i="11"/>
  <c r="C14" i="11"/>
  <c r="B14" i="11"/>
  <c r="A14" i="11"/>
  <c r="A14" i="5" s="1"/>
  <c r="U12" i="11"/>
  <c r="T12" i="11"/>
  <c r="K12" i="11"/>
  <c r="J12" i="11"/>
  <c r="C12" i="11"/>
  <c r="B12" i="5" s="1"/>
  <c r="B12" i="11"/>
  <c r="U11" i="11"/>
  <c r="T11" i="11"/>
  <c r="K11" i="11"/>
  <c r="J11" i="11"/>
  <c r="I11" i="11"/>
  <c r="A11" i="11"/>
  <c r="B8" i="11"/>
  <c r="A8" i="11"/>
  <c r="B7" i="11"/>
  <c r="A7" i="11"/>
  <c r="F6" i="11"/>
  <c r="E6" i="11"/>
  <c r="F5" i="11"/>
  <c r="E5" i="11"/>
  <c r="B5" i="11"/>
  <c r="A5" i="11"/>
  <c r="F4" i="11"/>
  <c r="E4" i="11"/>
  <c r="B4" i="11"/>
  <c r="A4" i="11"/>
  <c r="F3" i="11"/>
  <c r="E3" i="11"/>
  <c r="B3" i="11"/>
  <c r="A3" i="11"/>
  <c r="F2" i="11"/>
  <c r="E2" i="11"/>
  <c r="B2" i="11"/>
  <c r="A2" i="11"/>
  <c r="E1" i="11"/>
  <c r="B1" i="11"/>
  <c r="A1" i="11"/>
  <c r="I29" i="10"/>
  <c r="H29" i="10"/>
  <c r="I28" i="10"/>
  <c r="H28" i="10"/>
  <c r="I27" i="10"/>
  <c r="H27" i="10"/>
  <c r="I26" i="10"/>
  <c r="H26" i="10"/>
  <c r="I25" i="10"/>
  <c r="H25" i="10"/>
  <c r="I24" i="10"/>
  <c r="H24" i="10"/>
  <c r="I23" i="10"/>
  <c r="H23" i="10"/>
  <c r="I22" i="10"/>
  <c r="H22" i="10"/>
  <c r="I21" i="10"/>
  <c r="H21" i="10"/>
  <c r="I20" i="10"/>
  <c r="H20" i="10"/>
  <c r="I19" i="10"/>
  <c r="H19" i="10"/>
  <c r="I18" i="10"/>
  <c r="H18" i="10"/>
  <c r="I17" i="10"/>
  <c r="H17" i="10"/>
  <c r="I16" i="10"/>
  <c r="H16" i="10"/>
  <c r="I15" i="10"/>
  <c r="H15" i="10"/>
  <c r="I14" i="10"/>
  <c r="H14" i="10"/>
  <c r="I13" i="10"/>
  <c r="H13" i="10"/>
  <c r="I12" i="10"/>
  <c r="H12" i="10"/>
  <c r="I11" i="10"/>
  <c r="H11" i="10"/>
  <c r="I10" i="10"/>
  <c r="H10" i="10"/>
  <c r="I9" i="10"/>
  <c r="H9" i="10"/>
  <c r="I8" i="10"/>
  <c r="H8" i="10"/>
  <c r="I7" i="10"/>
  <c r="H7" i="10"/>
  <c r="I6" i="10"/>
  <c r="H6" i="10"/>
  <c r="O46" i="5"/>
  <c r="N46" i="5"/>
  <c r="J46" i="5"/>
  <c r="I46" i="5"/>
  <c r="E46" i="5"/>
  <c r="C46" i="5"/>
  <c r="B46" i="5"/>
  <c r="D46" i="5" s="1"/>
  <c r="O45" i="5"/>
  <c r="N45" i="5"/>
  <c r="J45" i="5"/>
  <c r="I45" i="5"/>
  <c r="E45" i="5"/>
  <c r="D45" i="5"/>
  <c r="C45" i="5"/>
  <c r="B45" i="5"/>
  <c r="O44" i="5"/>
  <c r="N44" i="5"/>
  <c r="J44" i="5"/>
  <c r="I44" i="5"/>
  <c r="E44" i="5"/>
  <c r="D44" i="5"/>
  <c r="C44" i="5"/>
  <c r="B44" i="5"/>
  <c r="A44" i="5"/>
  <c r="O43" i="5"/>
  <c r="N43" i="5"/>
  <c r="J43" i="5"/>
  <c r="I43" i="5"/>
  <c r="E43" i="5"/>
  <c r="C43" i="5"/>
  <c r="B43" i="5"/>
  <c r="D43" i="5" s="1"/>
  <c r="O42" i="5"/>
  <c r="N42" i="5"/>
  <c r="J42" i="5"/>
  <c r="I42" i="5"/>
  <c r="E42" i="5"/>
  <c r="C42" i="5"/>
  <c r="B42" i="5"/>
  <c r="D42" i="5" s="1"/>
  <c r="A42" i="5"/>
  <c r="O41" i="5"/>
  <c r="N41" i="5"/>
  <c r="J41" i="5"/>
  <c r="I41" i="5"/>
  <c r="E41" i="5"/>
  <c r="D41" i="5"/>
  <c r="C41" i="5"/>
  <c r="B41" i="5"/>
  <c r="O40" i="5"/>
  <c r="N40" i="5"/>
  <c r="J40" i="5"/>
  <c r="I40" i="5"/>
  <c r="E40" i="5"/>
  <c r="D40" i="5"/>
  <c r="C40" i="5"/>
  <c r="B40" i="5"/>
  <c r="O39" i="5"/>
  <c r="N39" i="5"/>
  <c r="J39" i="5"/>
  <c r="I39" i="5"/>
  <c r="E39" i="5"/>
  <c r="C39" i="5"/>
  <c r="B39" i="5"/>
  <c r="D39" i="5" s="1"/>
  <c r="A39" i="5"/>
  <c r="O38" i="5"/>
  <c r="N38" i="5"/>
  <c r="J38" i="5"/>
  <c r="I38" i="5"/>
  <c r="E38" i="5"/>
  <c r="C38" i="5"/>
  <c r="B38" i="5"/>
  <c r="D38" i="5" s="1"/>
  <c r="O37" i="5"/>
  <c r="N37" i="5"/>
  <c r="J37" i="5"/>
  <c r="I37" i="5"/>
  <c r="E37" i="5"/>
  <c r="C37" i="5"/>
  <c r="B37" i="5"/>
  <c r="D37" i="5" s="1"/>
  <c r="O36" i="5"/>
  <c r="N36" i="5"/>
  <c r="J36" i="5"/>
  <c r="I36" i="5"/>
  <c r="E36" i="5"/>
  <c r="C36" i="5"/>
  <c r="B36" i="5"/>
  <c r="D36" i="5" s="1"/>
  <c r="A36" i="5"/>
  <c r="O35" i="5"/>
  <c r="N35" i="5"/>
  <c r="J35" i="5"/>
  <c r="I35" i="5"/>
  <c r="E35" i="5"/>
  <c r="D35" i="5"/>
  <c r="C35" i="5"/>
  <c r="B35" i="5"/>
  <c r="A35" i="5"/>
  <c r="O34" i="5"/>
  <c r="N34" i="5"/>
  <c r="J34" i="5"/>
  <c r="I34" i="5"/>
  <c r="E34" i="5"/>
  <c r="D34" i="5"/>
  <c r="C34" i="5"/>
  <c r="B34" i="5"/>
  <c r="O33" i="5"/>
  <c r="N33" i="5"/>
  <c r="J33" i="5"/>
  <c r="I33" i="5"/>
  <c r="E33" i="5"/>
  <c r="C33" i="5"/>
  <c r="B33" i="5"/>
  <c r="D33" i="5" s="1"/>
  <c r="A33" i="5"/>
  <c r="O32" i="5"/>
  <c r="N32" i="5"/>
  <c r="J32" i="5"/>
  <c r="I32" i="5"/>
  <c r="E32" i="5"/>
  <c r="D32" i="5"/>
  <c r="C32" i="5"/>
  <c r="B32" i="5"/>
  <c r="A32" i="5"/>
  <c r="O31" i="5"/>
  <c r="N31" i="5"/>
  <c r="J31" i="5"/>
  <c r="I31" i="5"/>
  <c r="E31" i="5"/>
  <c r="D31" i="5"/>
  <c r="C31" i="5"/>
  <c r="B31" i="5"/>
  <c r="A31" i="5"/>
  <c r="O30" i="5"/>
  <c r="N30" i="5"/>
  <c r="J30" i="5"/>
  <c r="I30" i="5"/>
  <c r="E30" i="5"/>
  <c r="D30" i="5"/>
  <c r="C30" i="5"/>
  <c r="B30" i="5"/>
  <c r="A30" i="5"/>
  <c r="O29" i="5"/>
  <c r="N29" i="5"/>
  <c r="J29" i="5"/>
  <c r="I29" i="5"/>
  <c r="E29" i="5"/>
  <c r="D29" i="5"/>
  <c r="C29" i="5"/>
  <c r="B29" i="5"/>
  <c r="O28" i="5"/>
  <c r="N28" i="5"/>
  <c r="J28" i="5"/>
  <c r="I28" i="5"/>
  <c r="E28" i="5"/>
  <c r="D28" i="5"/>
  <c r="C28" i="5"/>
  <c r="B28" i="5"/>
  <c r="A28" i="5"/>
  <c r="O27" i="5"/>
  <c r="N27" i="5"/>
  <c r="J27" i="5"/>
  <c r="I27" i="5"/>
  <c r="E27" i="5"/>
  <c r="C27" i="5"/>
  <c r="B27" i="5"/>
  <c r="D27" i="5" s="1"/>
  <c r="O26" i="5"/>
  <c r="N26" i="5"/>
  <c r="J26" i="5"/>
  <c r="I26" i="5"/>
  <c r="E26" i="5"/>
  <c r="C26" i="5"/>
  <c r="B26" i="5"/>
  <c r="D26" i="5" s="1"/>
  <c r="A26" i="5"/>
  <c r="O25" i="5"/>
  <c r="N25" i="5"/>
  <c r="J25" i="5"/>
  <c r="I25" i="5"/>
  <c r="E25" i="5"/>
  <c r="D25" i="5"/>
  <c r="C25" i="5"/>
  <c r="B25" i="5"/>
  <c r="A25" i="5"/>
  <c r="O24" i="5"/>
  <c r="N24" i="5"/>
  <c r="J24" i="5"/>
  <c r="I24" i="5"/>
  <c r="E24" i="5"/>
  <c r="D24" i="5"/>
  <c r="C24" i="5"/>
  <c r="B24" i="5"/>
  <c r="O23" i="5"/>
  <c r="N23" i="5"/>
  <c r="J23" i="5"/>
  <c r="I23" i="5"/>
  <c r="E23" i="5"/>
  <c r="C23" i="5"/>
  <c r="B23" i="5"/>
  <c r="D23" i="5" s="1"/>
  <c r="A23" i="5"/>
  <c r="O22" i="5"/>
  <c r="N22" i="5"/>
  <c r="J22" i="5"/>
  <c r="I22" i="5"/>
  <c r="E22" i="5"/>
  <c r="C22" i="5"/>
  <c r="B22" i="5"/>
  <c r="D22" i="5" s="1"/>
  <c r="O21" i="5"/>
  <c r="N21" i="5"/>
  <c r="J21" i="5"/>
  <c r="I21" i="5"/>
  <c r="E21" i="5"/>
  <c r="D21" i="5"/>
  <c r="C21" i="5"/>
  <c r="B21" i="5"/>
  <c r="A21" i="5"/>
  <c r="O20" i="5"/>
  <c r="N20" i="5"/>
  <c r="J20" i="5"/>
  <c r="I20" i="5"/>
  <c r="E20" i="5"/>
  <c r="D20" i="5"/>
  <c r="C20" i="5"/>
  <c r="B20" i="5"/>
  <c r="A20" i="5"/>
  <c r="O19" i="5"/>
  <c r="N19" i="5"/>
  <c r="J19" i="5"/>
  <c r="I19" i="5"/>
  <c r="E19" i="5"/>
  <c r="C19" i="5"/>
  <c r="B19" i="5"/>
  <c r="D19" i="5" s="1"/>
  <c r="O18" i="5"/>
  <c r="N18" i="5"/>
  <c r="J18" i="5"/>
  <c r="I18" i="5"/>
  <c r="E18" i="5"/>
  <c r="C18" i="5"/>
  <c r="B18" i="5"/>
  <c r="D18" i="5" s="1"/>
  <c r="A18" i="5"/>
  <c r="O17" i="5"/>
  <c r="N17" i="5"/>
  <c r="J17" i="5"/>
  <c r="I17" i="5"/>
  <c r="E17" i="5"/>
  <c r="C17" i="5"/>
  <c r="B17" i="5"/>
  <c r="D17" i="5" s="1"/>
  <c r="O16" i="5"/>
  <c r="N16" i="5"/>
  <c r="J16" i="5"/>
  <c r="I16" i="5"/>
  <c r="E16" i="5"/>
  <c r="C16" i="5"/>
  <c r="B16" i="5"/>
  <c r="D16" i="5" s="1"/>
  <c r="A16" i="5"/>
  <c r="C14" i="5"/>
  <c r="C12" i="5"/>
  <c r="A11" i="5"/>
  <c r="B7" i="5"/>
  <c r="A7" i="5"/>
  <c r="F6" i="5"/>
  <c r="E6" i="5"/>
  <c r="F5" i="5"/>
  <c r="E5" i="5"/>
  <c r="B5" i="5"/>
  <c r="A5" i="5"/>
  <c r="F4" i="5"/>
  <c r="E4" i="5"/>
  <c r="B4" i="5"/>
  <c r="A4" i="5"/>
  <c r="F3" i="5"/>
  <c r="E3" i="5"/>
  <c r="B3" i="5"/>
  <c r="A3" i="5"/>
  <c r="F2" i="5"/>
  <c r="E2" i="5"/>
  <c r="B2" i="5"/>
  <c r="A2" i="5"/>
  <c r="E1" i="5"/>
  <c r="B1" i="5"/>
  <c r="A1" i="5"/>
  <c r="C100" i="4"/>
  <c r="B100" i="4"/>
  <c r="K99" i="4"/>
  <c r="J99" i="4"/>
  <c r="B99" i="4" s="1"/>
  <c r="C98" i="4"/>
  <c r="B98" i="4"/>
  <c r="B97" i="4"/>
  <c r="C97" i="4" s="1"/>
  <c r="K96" i="4"/>
  <c r="J96" i="4"/>
  <c r="B96" i="4" s="1"/>
  <c r="C95" i="4"/>
  <c r="B95" i="4"/>
  <c r="B94" i="4"/>
  <c r="M94" i="4" s="1"/>
  <c r="C93" i="4"/>
  <c r="B93" i="4"/>
  <c r="M93" i="4" s="1"/>
  <c r="M92" i="4"/>
  <c r="C92" i="4"/>
  <c r="B92" i="4"/>
  <c r="M91" i="4"/>
  <c r="C91" i="4"/>
  <c r="B91" i="4"/>
  <c r="B90" i="4"/>
  <c r="M90" i="4" s="1"/>
  <c r="M89" i="4"/>
  <c r="C89" i="4"/>
  <c r="B89" i="4"/>
  <c r="M88" i="4"/>
  <c r="C88" i="4"/>
  <c r="B88" i="4"/>
  <c r="C87" i="4"/>
  <c r="B87" i="4"/>
  <c r="M87" i="4" s="1"/>
  <c r="M86" i="4"/>
  <c r="C86" i="4"/>
  <c r="B86" i="4"/>
  <c r="B85" i="4"/>
  <c r="M85" i="4" s="1"/>
  <c r="M84" i="4"/>
  <c r="B84" i="4"/>
  <c r="C84" i="4" s="1"/>
  <c r="M83" i="4"/>
  <c r="C83" i="4"/>
  <c r="B83" i="4"/>
  <c r="B82" i="4"/>
  <c r="M82" i="4" s="1"/>
  <c r="M81" i="4"/>
  <c r="B81" i="4"/>
  <c r="C81" i="4" s="1"/>
  <c r="M80" i="4"/>
  <c r="B80" i="4"/>
  <c r="C80" i="4" s="1"/>
  <c r="M79" i="4"/>
  <c r="B79" i="4"/>
  <c r="C79" i="4" s="1"/>
  <c r="C78" i="4"/>
  <c r="B78" i="4"/>
  <c r="M78" i="4" s="1"/>
  <c r="C77" i="4"/>
  <c r="B77" i="4"/>
  <c r="M77" i="4" s="1"/>
  <c r="M76" i="4"/>
  <c r="B76" i="4"/>
  <c r="C76" i="4" s="1"/>
  <c r="C75" i="4"/>
  <c r="B75" i="4"/>
  <c r="M75" i="4" s="1"/>
  <c r="B74" i="4"/>
  <c r="M74" i="4" s="1"/>
  <c r="B73" i="4"/>
  <c r="C73" i="4" s="1"/>
  <c r="K72" i="4"/>
  <c r="J72" i="4"/>
  <c r="B72" i="4"/>
  <c r="M72" i="4" s="1"/>
  <c r="C71" i="4"/>
  <c r="B71" i="4"/>
  <c r="B70" i="4"/>
  <c r="M70" i="4" s="1"/>
  <c r="M69" i="4"/>
  <c r="C69" i="4"/>
  <c r="B69" i="4"/>
  <c r="M68" i="4"/>
  <c r="C68" i="4"/>
  <c r="B68" i="4"/>
  <c r="C67" i="4"/>
  <c r="B67" i="4"/>
  <c r="M67" i="4" s="1"/>
  <c r="N19" i="4" s="1"/>
  <c r="M66" i="4"/>
  <c r="C66" i="4"/>
  <c r="B66" i="4"/>
  <c r="B65" i="4"/>
  <c r="M65" i="4" s="1"/>
  <c r="B64" i="4"/>
  <c r="M64" i="4" s="1"/>
  <c r="F62" i="4"/>
  <c r="G62" i="4" s="1"/>
  <c r="H62" i="4" s="1"/>
  <c r="I62" i="4" s="1"/>
  <c r="J62" i="4" s="1"/>
  <c r="K62" i="4" s="1"/>
  <c r="E62" i="4"/>
  <c r="D62" i="4"/>
  <c r="K60" i="4"/>
  <c r="I60" i="4"/>
  <c r="G60" i="4"/>
  <c r="E60" i="4"/>
  <c r="B54" i="4"/>
  <c r="B53" i="4"/>
  <c r="B52" i="4"/>
  <c r="M52" i="4" s="1"/>
  <c r="K51" i="4"/>
  <c r="J51" i="4"/>
  <c r="I51" i="4"/>
  <c r="H51" i="4"/>
  <c r="B51" i="4" s="1"/>
  <c r="M50" i="4"/>
  <c r="C50" i="4"/>
  <c r="B50" i="4"/>
  <c r="C49" i="4"/>
  <c r="B49" i="4"/>
  <c r="M49" i="4" s="1"/>
  <c r="K48" i="4"/>
  <c r="J48" i="4"/>
  <c r="I48" i="4"/>
  <c r="H48" i="4"/>
  <c r="B48" i="4" s="1"/>
  <c r="B47" i="4"/>
  <c r="M47" i="4" s="1"/>
  <c r="B46" i="4"/>
  <c r="M46" i="4" s="1"/>
  <c r="B45" i="4"/>
  <c r="M45" i="4" s="1"/>
  <c r="M44" i="4"/>
  <c r="N44" i="4" s="1"/>
  <c r="C44" i="4"/>
  <c r="B44" i="4"/>
  <c r="C43" i="4"/>
  <c r="B43" i="4"/>
  <c r="M43" i="4" s="1"/>
  <c r="N43" i="4" s="1"/>
  <c r="B42" i="4"/>
  <c r="C42" i="4" s="1"/>
  <c r="B41" i="4"/>
  <c r="M41" i="4" s="1"/>
  <c r="N41" i="4" s="1"/>
  <c r="B40" i="4"/>
  <c r="M40" i="4" s="1"/>
  <c r="N40" i="4" s="1"/>
  <c r="M39" i="4"/>
  <c r="N39" i="4" s="1"/>
  <c r="C39" i="4"/>
  <c r="B39" i="4"/>
  <c r="C38" i="4"/>
  <c r="B38" i="4"/>
  <c r="M38" i="4" s="1"/>
  <c r="N38" i="4" s="1"/>
  <c r="B37" i="4"/>
  <c r="M37" i="4" s="1"/>
  <c r="N37" i="4" s="1"/>
  <c r="B36" i="4"/>
  <c r="M36" i="4" s="1"/>
  <c r="N36" i="4" s="1"/>
  <c r="B35" i="4"/>
  <c r="M35" i="4" s="1"/>
  <c r="N35" i="4" s="1"/>
  <c r="M34" i="4"/>
  <c r="C34" i="4"/>
  <c r="B34" i="4"/>
  <c r="C33" i="4"/>
  <c r="B33" i="4"/>
  <c r="M33" i="4" s="1"/>
  <c r="N33" i="4" s="1"/>
  <c r="B32" i="4"/>
  <c r="M32" i="4" s="1"/>
  <c r="N32" i="4" s="1"/>
  <c r="B31" i="4"/>
  <c r="M31" i="4" s="1"/>
  <c r="N31" i="4" s="1"/>
  <c r="B30" i="4"/>
  <c r="M30" i="4" s="1"/>
  <c r="M29" i="4"/>
  <c r="C29" i="4"/>
  <c r="B29" i="4"/>
  <c r="C28" i="4"/>
  <c r="B28" i="4"/>
  <c r="M28" i="4" s="1"/>
  <c r="N28" i="4" s="1"/>
  <c r="B27" i="4"/>
  <c r="M27" i="4" s="1"/>
  <c r="N27" i="4" s="1"/>
  <c r="B26" i="4"/>
  <c r="M26" i="4" s="1"/>
  <c r="N26" i="4" s="1"/>
  <c r="M25" i="4"/>
  <c r="B25" i="4"/>
  <c r="C25" i="4" s="1"/>
  <c r="K24" i="4"/>
  <c r="J24" i="4"/>
  <c r="I24" i="4"/>
  <c r="H24" i="4"/>
  <c r="B24" i="4"/>
  <c r="M24" i="4" s="1"/>
  <c r="N24" i="4" s="1"/>
  <c r="B23" i="4"/>
  <c r="M23" i="4" s="1"/>
  <c r="M22" i="4"/>
  <c r="N22" i="4" s="1"/>
  <c r="B22" i="4"/>
  <c r="C22" i="4" s="1"/>
  <c r="M21" i="4"/>
  <c r="N21" i="4" s="1"/>
  <c r="C21" i="4"/>
  <c r="B21" i="4"/>
  <c r="M20" i="4"/>
  <c r="N20" i="4" s="1"/>
  <c r="B20" i="4"/>
  <c r="C20" i="4" s="1"/>
  <c r="M19" i="4"/>
  <c r="C19" i="4"/>
  <c r="B19" i="4"/>
  <c r="B18" i="4"/>
  <c r="M18" i="4" s="1"/>
  <c r="N18" i="4" s="1"/>
  <c r="M17" i="4"/>
  <c r="N17" i="4" s="1"/>
  <c r="B17" i="4"/>
  <c r="C17" i="4" s="1"/>
  <c r="M16" i="4"/>
  <c r="C16" i="4"/>
  <c r="B16" i="4"/>
  <c r="E14" i="4"/>
  <c r="F14" i="4" s="1"/>
  <c r="G14" i="4" s="1"/>
  <c r="H14" i="4" s="1"/>
  <c r="I14" i="4" s="1"/>
  <c r="J14" i="4" s="1"/>
  <c r="K14" i="4" s="1"/>
  <c r="D14" i="4"/>
  <c r="K12" i="4"/>
  <c r="I12" i="4"/>
  <c r="G12" i="4"/>
  <c r="E12" i="4"/>
  <c r="S112" i="3"/>
  <c r="R112" i="3"/>
  <c r="Q112" i="3"/>
  <c r="S111" i="3"/>
  <c r="R111" i="3"/>
  <c r="Q111" i="3"/>
  <c r="S110" i="3"/>
  <c r="R110" i="3"/>
  <c r="Q110" i="3"/>
  <c r="S109" i="3"/>
  <c r="R109" i="3"/>
  <c r="Q109" i="3"/>
  <c r="S108" i="3"/>
  <c r="R108" i="3"/>
  <c r="Q108" i="3"/>
  <c r="S107" i="3"/>
  <c r="R107" i="3"/>
  <c r="Q107" i="3"/>
  <c r="S106" i="3"/>
  <c r="R106" i="3"/>
  <c r="Q106" i="3"/>
  <c r="S105" i="3"/>
  <c r="R105" i="3"/>
  <c r="Q105" i="3"/>
  <c r="S104" i="3"/>
  <c r="R104" i="3"/>
  <c r="Q104" i="3"/>
  <c r="S103" i="3"/>
  <c r="R103" i="3"/>
  <c r="Q103" i="3"/>
  <c r="S102" i="3"/>
  <c r="R102" i="3"/>
  <c r="Q102" i="3"/>
  <c r="S101" i="3"/>
  <c r="R101" i="3"/>
  <c r="Q101" i="3"/>
  <c r="S100" i="3"/>
  <c r="R100" i="3"/>
  <c r="Q100" i="3"/>
  <c r="S99" i="3"/>
  <c r="R99" i="3"/>
  <c r="Q99" i="3"/>
  <c r="S98" i="3"/>
  <c r="R98" i="3"/>
  <c r="Q98" i="3"/>
  <c r="S97" i="3"/>
  <c r="R97" i="3"/>
  <c r="Q97" i="3"/>
  <c r="S96" i="3"/>
  <c r="R96" i="3"/>
  <c r="Q96" i="3"/>
  <c r="S95" i="3"/>
  <c r="R95" i="3"/>
  <c r="Q95" i="3"/>
  <c r="S94" i="3"/>
  <c r="R94" i="3"/>
  <c r="Q94" i="3"/>
  <c r="S93" i="3"/>
  <c r="R93" i="3"/>
  <c r="Q93" i="3"/>
  <c r="S92" i="3"/>
  <c r="R92" i="3"/>
  <c r="Q92" i="3"/>
  <c r="S91" i="3"/>
  <c r="R91" i="3"/>
  <c r="Q91" i="3"/>
  <c r="S90" i="3"/>
  <c r="R90" i="3"/>
  <c r="Q90" i="3"/>
  <c r="S89" i="3"/>
  <c r="R89" i="3"/>
  <c r="Q89" i="3"/>
  <c r="S88" i="3"/>
  <c r="R88" i="3"/>
  <c r="Q88" i="3"/>
  <c r="S87" i="3"/>
  <c r="R87" i="3"/>
  <c r="Q87" i="3"/>
  <c r="S86" i="3"/>
  <c r="R86" i="3"/>
  <c r="Q86" i="3"/>
  <c r="S85" i="3"/>
  <c r="R85" i="3"/>
  <c r="Q85" i="3"/>
  <c r="S84" i="3"/>
  <c r="R84" i="3"/>
  <c r="Q84" i="3"/>
  <c r="S83" i="3"/>
  <c r="R83" i="3"/>
  <c r="Q83" i="3"/>
  <c r="S82" i="3"/>
  <c r="R82" i="3"/>
  <c r="Q82" i="3"/>
  <c r="S81" i="3"/>
  <c r="R81" i="3"/>
  <c r="Q81" i="3"/>
  <c r="S80" i="3"/>
  <c r="R80" i="3"/>
  <c r="Q80" i="3"/>
  <c r="S79" i="3"/>
  <c r="R79" i="3"/>
  <c r="Q79" i="3"/>
  <c r="S78" i="3"/>
  <c r="R78" i="3"/>
  <c r="Q78" i="3"/>
  <c r="S77" i="3"/>
  <c r="R77" i="3"/>
  <c r="Q77" i="3"/>
  <c r="S76" i="3"/>
  <c r="R76" i="3"/>
  <c r="Q76" i="3"/>
  <c r="S75" i="3"/>
  <c r="R75" i="3"/>
  <c r="Q75" i="3"/>
  <c r="S74" i="3"/>
  <c r="R74" i="3"/>
  <c r="Q74" i="3"/>
  <c r="S73" i="3"/>
  <c r="R73" i="3"/>
  <c r="Q73" i="3"/>
  <c r="S72" i="3"/>
  <c r="R72" i="3"/>
  <c r="Q72" i="3"/>
  <c r="S71" i="3"/>
  <c r="R71" i="3"/>
  <c r="Q71" i="3"/>
  <c r="S70" i="3"/>
  <c r="R70" i="3"/>
  <c r="Q70" i="3"/>
  <c r="S69" i="3"/>
  <c r="R69" i="3"/>
  <c r="Q69" i="3"/>
  <c r="K52" i="3"/>
  <c r="J52" i="3"/>
  <c r="K51" i="3"/>
  <c r="J51" i="3"/>
  <c r="K50" i="3"/>
  <c r="J50" i="3"/>
  <c r="K49" i="3"/>
  <c r="J49" i="3"/>
  <c r="K48" i="3"/>
  <c r="J48" i="3"/>
  <c r="K47" i="3"/>
  <c r="J47" i="3"/>
  <c r="K46" i="3"/>
  <c r="J46" i="3"/>
  <c r="K45" i="3"/>
  <c r="J45" i="3"/>
  <c r="K44" i="3"/>
  <c r="J44" i="3"/>
  <c r="K43" i="3"/>
  <c r="J43" i="3"/>
  <c r="K42" i="3"/>
  <c r="J42" i="3"/>
  <c r="K41" i="3"/>
  <c r="J41" i="3"/>
  <c r="K40" i="3"/>
  <c r="J40" i="3"/>
  <c r="K39" i="3"/>
  <c r="J39" i="3"/>
  <c r="K38" i="3"/>
  <c r="J38" i="3"/>
  <c r="K37" i="3"/>
  <c r="J37" i="3"/>
  <c r="K36" i="3"/>
  <c r="J36" i="3"/>
  <c r="K35" i="3"/>
  <c r="J35" i="3"/>
  <c r="K34" i="3"/>
  <c r="J34" i="3"/>
  <c r="K33" i="3"/>
  <c r="J33" i="3"/>
  <c r="K32" i="3"/>
  <c r="J32" i="3"/>
  <c r="K31" i="3"/>
  <c r="J31" i="3"/>
  <c r="K30" i="3"/>
  <c r="J30" i="3"/>
  <c r="K29" i="3"/>
  <c r="J29" i="3"/>
  <c r="K28" i="3"/>
  <c r="J28" i="3"/>
  <c r="K27" i="3"/>
  <c r="J27" i="3"/>
  <c r="K26" i="3"/>
  <c r="J26" i="3"/>
  <c r="K25" i="3"/>
  <c r="J25" i="3"/>
  <c r="K24" i="3"/>
  <c r="J24" i="3"/>
  <c r="K23" i="3"/>
  <c r="J23" i="3"/>
  <c r="K22" i="3"/>
  <c r="J22" i="3"/>
  <c r="K21" i="3"/>
  <c r="J21" i="3"/>
  <c r="K20" i="3"/>
  <c r="J20" i="3"/>
  <c r="K19" i="3"/>
  <c r="J19" i="3"/>
  <c r="K18" i="3"/>
  <c r="J18" i="3"/>
  <c r="K17" i="3"/>
  <c r="J17" i="3"/>
  <c r="K16" i="3"/>
  <c r="J16" i="3"/>
  <c r="B8" i="3"/>
  <c r="A8" i="3"/>
  <c r="B7" i="3"/>
  <c r="A7" i="3"/>
  <c r="F6" i="3"/>
  <c r="E6" i="3"/>
  <c r="F5" i="3"/>
  <c r="E5" i="3"/>
  <c r="B5" i="3"/>
  <c r="A5" i="3"/>
  <c r="F4" i="3"/>
  <c r="E4" i="3"/>
  <c r="B4" i="3"/>
  <c r="A4" i="3"/>
  <c r="F3" i="3"/>
  <c r="E3" i="3"/>
  <c r="B3" i="3"/>
  <c r="A3" i="3"/>
  <c r="F2" i="3"/>
  <c r="E2" i="3"/>
  <c r="B2" i="3"/>
  <c r="A2" i="3"/>
  <c r="E1" i="3"/>
  <c r="B1" i="3"/>
  <c r="A1" i="3"/>
  <c r="J35" i="2"/>
  <c r="I35" i="2"/>
  <c r="J34" i="2"/>
  <c r="I34" i="2"/>
  <c r="J33" i="2"/>
  <c r="I33" i="2"/>
  <c r="J32" i="2"/>
  <c r="I32" i="2"/>
  <c r="J31" i="2"/>
  <c r="I31" i="2"/>
  <c r="J30" i="2"/>
  <c r="I30" i="2"/>
  <c r="J29" i="2"/>
  <c r="I29" i="2"/>
  <c r="J28" i="2"/>
  <c r="I28" i="2"/>
  <c r="J27" i="2"/>
  <c r="I27" i="2"/>
  <c r="J26" i="2"/>
  <c r="I26" i="2"/>
  <c r="J25" i="2"/>
  <c r="I25" i="2"/>
  <c r="J24" i="2"/>
  <c r="I24" i="2"/>
  <c r="J23" i="2"/>
  <c r="I23" i="2"/>
  <c r="J22" i="2"/>
  <c r="I22" i="2"/>
  <c r="J21" i="2"/>
  <c r="I21" i="2"/>
  <c r="J20" i="2"/>
  <c r="I20" i="2"/>
  <c r="J19" i="2"/>
  <c r="I19" i="2"/>
  <c r="J18" i="2"/>
  <c r="I18" i="2"/>
  <c r="J17" i="2"/>
  <c r="I17" i="2"/>
  <c r="J16" i="2"/>
  <c r="I16" i="2"/>
  <c r="J15" i="2"/>
  <c r="I15" i="2"/>
  <c r="J14" i="2"/>
  <c r="I14" i="2"/>
  <c r="J13" i="2"/>
  <c r="I13" i="2"/>
  <c r="J12" i="2"/>
  <c r="I12" i="2"/>
  <c r="J11" i="2"/>
  <c r="I11" i="2"/>
  <c r="J10" i="2"/>
  <c r="I10" i="2"/>
  <c r="J9" i="2"/>
  <c r="I9" i="2"/>
  <c r="J8" i="2"/>
  <c r="I8" i="2"/>
  <c r="J7" i="2"/>
  <c r="I7" i="2"/>
  <c r="J6" i="2"/>
  <c r="I6" i="2"/>
  <c r="J5" i="2"/>
  <c r="I5" i="2"/>
  <c r="N65" i="1"/>
  <c r="O65" i="1" s="1"/>
  <c r="B65" i="1"/>
  <c r="C65" i="1" s="1"/>
  <c r="O64" i="1"/>
  <c r="N64" i="1"/>
  <c r="C64" i="1"/>
  <c r="B64" i="1"/>
  <c r="O63" i="1"/>
  <c r="N63" i="1"/>
  <c r="B63" i="1"/>
  <c r="C63" i="1" s="1"/>
  <c r="O62" i="1"/>
  <c r="N62" i="1"/>
  <c r="B62" i="1"/>
  <c r="C62" i="1" s="1"/>
  <c r="O61" i="1"/>
  <c r="N61" i="1"/>
  <c r="B61" i="1"/>
  <c r="C61" i="1" s="1"/>
  <c r="N60" i="1"/>
  <c r="O60" i="1" s="1"/>
  <c r="B60" i="1"/>
  <c r="C60" i="1" s="1"/>
  <c r="O59" i="1"/>
  <c r="N59" i="1"/>
  <c r="C59" i="1"/>
  <c r="B59" i="1"/>
  <c r="O58" i="1"/>
  <c r="N58" i="1"/>
  <c r="B58" i="1"/>
  <c r="C58" i="1" s="1"/>
  <c r="O57" i="1"/>
  <c r="N57" i="1"/>
  <c r="B57" i="1"/>
  <c r="C57" i="1" s="1"/>
  <c r="O56" i="1"/>
  <c r="N56" i="1"/>
  <c r="B56" i="1"/>
  <c r="C56" i="1" s="1"/>
  <c r="B54" i="1"/>
  <c r="B53" i="1"/>
  <c r="N52" i="1"/>
  <c r="O52" i="1" s="1"/>
  <c r="M52" i="1"/>
  <c r="B52" i="1"/>
  <c r="C52" i="1" s="1"/>
  <c r="N51" i="1"/>
  <c r="O51" i="1" s="1"/>
  <c r="M51" i="1"/>
  <c r="I46" i="11" s="1"/>
  <c r="B51" i="1"/>
  <c r="C51" i="1" s="1"/>
  <c r="M50" i="1"/>
  <c r="N50" i="1" s="1"/>
  <c r="O50" i="1" s="1"/>
  <c r="B50" i="1"/>
  <c r="C50" i="1" s="1"/>
  <c r="M49" i="1"/>
  <c r="N49" i="1" s="1"/>
  <c r="B49" i="1"/>
  <c r="C49" i="1" s="1"/>
  <c r="N48" i="1"/>
  <c r="J45" i="11" s="1"/>
  <c r="L45" i="11" s="1"/>
  <c r="M48" i="1"/>
  <c r="I45" i="11" s="1"/>
  <c r="B48" i="1"/>
  <c r="B45" i="11" s="1"/>
  <c r="D45" i="11" s="1"/>
  <c r="N47" i="1"/>
  <c r="O47" i="1" s="1"/>
  <c r="M47" i="1"/>
  <c r="B47" i="1"/>
  <c r="C47" i="1" s="1"/>
  <c r="M46" i="1"/>
  <c r="N46" i="1" s="1"/>
  <c r="B46" i="1"/>
  <c r="C46" i="1" s="1"/>
  <c r="M45" i="1"/>
  <c r="I43" i="11" s="1"/>
  <c r="B45" i="1"/>
  <c r="B43" i="11" s="1"/>
  <c r="D43" i="11" s="1"/>
  <c r="F43" i="11" s="1"/>
  <c r="N44" i="1"/>
  <c r="J42" i="11" s="1"/>
  <c r="L42" i="11" s="1"/>
  <c r="M42" i="11" s="1"/>
  <c r="N42" i="11" s="1"/>
  <c r="M44" i="1"/>
  <c r="B44" i="1"/>
  <c r="C44" i="1" s="1"/>
  <c r="N43" i="1"/>
  <c r="O43" i="1" s="1"/>
  <c r="M43" i="1"/>
  <c r="I41" i="11" s="1"/>
  <c r="B43" i="1"/>
  <c r="C43" i="1" s="1"/>
  <c r="M42" i="1"/>
  <c r="N42" i="1" s="1"/>
  <c r="B42" i="1"/>
  <c r="B40" i="11" s="1"/>
  <c r="D40" i="11" s="1"/>
  <c r="M41" i="1"/>
  <c r="I39" i="11" s="1"/>
  <c r="B41" i="1"/>
  <c r="B39" i="11" s="1"/>
  <c r="D39" i="11" s="1"/>
  <c r="F39" i="11" s="1"/>
  <c r="N40" i="1"/>
  <c r="O40" i="1" s="1"/>
  <c r="M40" i="1"/>
  <c r="I38" i="11" s="1"/>
  <c r="B40" i="1"/>
  <c r="B38" i="11" s="1"/>
  <c r="D38" i="11" s="1"/>
  <c r="N39" i="1"/>
  <c r="O39" i="1" s="1"/>
  <c r="M39" i="1"/>
  <c r="B39" i="1"/>
  <c r="C39" i="1" s="1"/>
  <c r="M38" i="1"/>
  <c r="I36" i="11" s="1"/>
  <c r="B38" i="1"/>
  <c r="C38" i="1" s="1"/>
  <c r="M37" i="1"/>
  <c r="N37" i="1" s="1"/>
  <c r="B37" i="1"/>
  <c r="B35" i="11" s="1"/>
  <c r="D35" i="11" s="1"/>
  <c r="F35" i="11" s="1"/>
  <c r="N36" i="1"/>
  <c r="J34" i="11" s="1"/>
  <c r="L34" i="11" s="1"/>
  <c r="M36" i="1"/>
  <c r="I34" i="11" s="1"/>
  <c r="B36" i="1"/>
  <c r="C36" i="1" s="1"/>
  <c r="N35" i="1"/>
  <c r="O35" i="1" s="1"/>
  <c r="M35" i="1"/>
  <c r="I33" i="11" s="1"/>
  <c r="B35" i="1"/>
  <c r="B33" i="11" s="1"/>
  <c r="D33" i="11" s="1"/>
  <c r="F33" i="11" s="1"/>
  <c r="M34" i="1"/>
  <c r="N34" i="1" s="1"/>
  <c r="B34" i="1"/>
  <c r="C34" i="1" s="1"/>
  <c r="M33" i="1"/>
  <c r="I31" i="11" s="1"/>
  <c r="B33" i="1"/>
  <c r="B31" i="11" s="1"/>
  <c r="D31" i="11" s="1"/>
  <c r="F31" i="11" s="1"/>
  <c r="N32" i="1"/>
  <c r="J30" i="11" s="1"/>
  <c r="L30" i="11" s="1"/>
  <c r="M30" i="11" s="1"/>
  <c r="N30" i="11" s="1"/>
  <c r="M32" i="1"/>
  <c r="B32" i="1"/>
  <c r="B30" i="11" s="1"/>
  <c r="D30" i="11" s="1"/>
  <c r="F30" i="11" s="1"/>
  <c r="N31" i="1"/>
  <c r="O31" i="1" s="1"/>
  <c r="M31" i="1"/>
  <c r="I29" i="11" s="1"/>
  <c r="B31" i="1"/>
  <c r="C31" i="1" s="1"/>
  <c r="M30" i="1"/>
  <c r="N30" i="1" s="1"/>
  <c r="B30" i="1"/>
  <c r="B28" i="11" s="1"/>
  <c r="D28" i="11" s="1"/>
  <c r="M29" i="1"/>
  <c r="I27" i="11" s="1"/>
  <c r="B29" i="1"/>
  <c r="C29" i="1" s="1"/>
  <c r="N28" i="1"/>
  <c r="J26" i="11" s="1"/>
  <c r="L26" i="11" s="1"/>
  <c r="M28" i="1"/>
  <c r="I26" i="11" s="1"/>
  <c r="B28" i="1"/>
  <c r="B26" i="11" s="1"/>
  <c r="D26" i="11" s="1"/>
  <c r="F26" i="11" s="1"/>
  <c r="N27" i="1"/>
  <c r="O27" i="1" s="1"/>
  <c r="M27" i="1"/>
  <c r="B27" i="1"/>
  <c r="B25" i="11" s="1"/>
  <c r="D25" i="11" s="1"/>
  <c r="F25" i="11" s="1"/>
  <c r="M26" i="1"/>
  <c r="I24" i="11" s="1"/>
  <c r="B26" i="1"/>
  <c r="C26" i="1" s="1"/>
  <c r="M25" i="1"/>
  <c r="N25" i="1" s="1"/>
  <c r="O25" i="1" s="1"/>
  <c r="B25" i="1"/>
  <c r="C25" i="1" s="1"/>
  <c r="N24" i="1"/>
  <c r="O24" i="1" s="1"/>
  <c r="M24" i="1"/>
  <c r="I23" i="11" s="1"/>
  <c r="B24" i="1"/>
  <c r="B23" i="11" s="1"/>
  <c r="D23" i="11" s="1"/>
  <c r="N23" i="1"/>
  <c r="O23" i="1" s="1"/>
  <c r="M23" i="1"/>
  <c r="B23" i="1"/>
  <c r="C23" i="1" s="1"/>
  <c r="M22" i="1"/>
  <c r="N22" i="1" s="1"/>
  <c r="B22" i="1"/>
  <c r="C22" i="1" s="1"/>
  <c r="M21" i="1"/>
  <c r="I21" i="11" s="1"/>
  <c r="B21" i="1"/>
  <c r="B21" i="11" s="1"/>
  <c r="D21" i="11" s="1"/>
  <c r="F21" i="11" s="1"/>
  <c r="N20" i="1"/>
  <c r="J20" i="11" s="1"/>
  <c r="L20" i="11" s="1"/>
  <c r="M20" i="11" s="1"/>
  <c r="N20" i="11" s="1"/>
  <c r="M20" i="1"/>
  <c r="B20" i="1"/>
  <c r="B20" i="11" s="1"/>
  <c r="D20" i="11" s="1"/>
  <c r="F20" i="11" s="1"/>
  <c r="N19" i="1"/>
  <c r="O19" i="1" s="1"/>
  <c r="M19" i="1"/>
  <c r="I19" i="11" s="1"/>
  <c r="B19" i="1"/>
  <c r="C19" i="1" s="1"/>
  <c r="M18" i="1"/>
  <c r="N18" i="1" s="1"/>
  <c r="B18" i="1"/>
  <c r="B18" i="11" s="1"/>
  <c r="D18" i="11" s="1"/>
  <c r="M17" i="1"/>
  <c r="I17" i="11" s="1"/>
  <c r="B17" i="1"/>
  <c r="C17" i="1" s="1"/>
  <c r="N16" i="1"/>
  <c r="J16" i="11" s="1"/>
  <c r="L16" i="11" s="1"/>
  <c r="M16" i="11" s="1"/>
  <c r="N16" i="11" s="1"/>
  <c r="M16" i="1"/>
  <c r="I16" i="11" s="1"/>
  <c r="B16" i="1"/>
  <c r="B16" i="11" s="1"/>
  <c r="D16" i="11" s="1"/>
  <c r="R14" i="1"/>
  <c r="S14" i="1" s="1"/>
  <c r="T14" i="1" s="1"/>
  <c r="U14" i="1" s="1"/>
  <c r="V14" i="1" s="1"/>
  <c r="W14" i="1" s="1"/>
  <c r="Q14" i="1"/>
  <c r="D14" i="1"/>
  <c r="E14" i="1" s="1"/>
  <c r="F14" i="1" s="1"/>
  <c r="G14" i="1" s="1"/>
  <c r="H14" i="1" s="1"/>
  <c r="I14" i="1" s="1"/>
  <c r="U12" i="1"/>
  <c r="S12" i="1"/>
  <c r="Q12" i="1"/>
  <c r="I12" i="1"/>
  <c r="G12" i="1"/>
  <c r="E12" i="1"/>
  <c r="M96" i="4" l="1"/>
  <c r="C96" i="4"/>
  <c r="M26" i="11"/>
  <c r="N26" i="11" s="1"/>
  <c r="F28" i="11"/>
  <c r="N45" i="4"/>
  <c r="F19" i="11"/>
  <c r="C51" i="4"/>
  <c r="M51" i="4"/>
  <c r="O37" i="1"/>
  <c r="J35" i="11"/>
  <c r="L35" i="11" s="1"/>
  <c r="M35" i="11" s="1"/>
  <c r="N35" i="11" s="1"/>
  <c r="F34" i="11"/>
  <c r="M99" i="4"/>
  <c r="C99" i="4"/>
  <c r="N46" i="4"/>
  <c r="O46" i="1"/>
  <c r="J44" i="11"/>
  <c r="L44" i="11" s="1"/>
  <c r="M45" i="11"/>
  <c r="N45" i="11" s="1"/>
  <c r="N34" i="4"/>
  <c r="M48" i="4"/>
  <c r="C48" i="4"/>
  <c r="O30" i="1"/>
  <c r="J28" i="11"/>
  <c r="L28" i="11" s="1"/>
  <c r="F16" i="11"/>
  <c r="F23" i="11"/>
  <c r="F45" i="11"/>
  <c r="N29" i="4"/>
  <c r="F38" i="11"/>
  <c r="O49" i="1"/>
  <c r="J58" i="11"/>
  <c r="L58" i="11" s="1"/>
  <c r="M58" i="11" s="1"/>
  <c r="N58" i="11" s="1"/>
  <c r="M34" i="11"/>
  <c r="N34" i="11" s="1"/>
  <c r="J22" i="11"/>
  <c r="L22" i="11" s="1"/>
  <c r="M22" i="11" s="1"/>
  <c r="N22" i="11" s="1"/>
  <c r="O22" i="1"/>
  <c r="F40" i="11"/>
  <c r="J57" i="11"/>
  <c r="N30" i="4"/>
  <c r="F18" i="11"/>
  <c r="O18" i="1"/>
  <c r="J18" i="11"/>
  <c r="L18" i="11" s="1"/>
  <c r="M18" i="11" s="1"/>
  <c r="N18" i="11" s="1"/>
  <c r="J32" i="11"/>
  <c r="L32" i="11" s="1"/>
  <c r="O34" i="1"/>
  <c r="O42" i="1"/>
  <c r="J40" i="11"/>
  <c r="L40" i="11" s="1"/>
  <c r="N16" i="4"/>
  <c r="M42" i="4"/>
  <c r="N42" i="4" s="1"/>
  <c r="C16" i="1"/>
  <c r="C20" i="1"/>
  <c r="C24" i="1"/>
  <c r="C28" i="1"/>
  <c r="C32" i="1"/>
  <c r="C40" i="1"/>
  <c r="C48" i="1"/>
  <c r="C18" i="4"/>
  <c r="C23" i="4"/>
  <c r="C64" i="4"/>
  <c r="A34" i="5"/>
  <c r="I18" i="11"/>
  <c r="I28" i="11"/>
  <c r="J38" i="11"/>
  <c r="L38" i="11" s="1"/>
  <c r="M38" i="11" s="1"/>
  <c r="N38" i="11" s="1"/>
  <c r="A43" i="5"/>
  <c r="J23" i="11"/>
  <c r="L23" i="11" s="1"/>
  <c r="M23" i="11" s="1"/>
  <c r="N23" i="11" s="1"/>
  <c r="J33" i="11"/>
  <c r="L33" i="11" s="1"/>
  <c r="M33" i="11" s="1"/>
  <c r="N33" i="11" s="1"/>
  <c r="E40" i="11"/>
  <c r="E45" i="11"/>
  <c r="C24" i="4"/>
  <c r="C52" i="4"/>
  <c r="C65" i="4"/>
  <c r="C72" i="4"/>
  <c r="C85" i="4"/>
  <c r="A41" i="5"/>
  <c r="B17" i="11"/>
  <c r="D17" i="11" s="1"/>
  <c r="F17" i="11" s="1"/>
  <c r="B22" i="11"/>
  <c r="D22" i="11" s="1"/>
  <c r="B27" i="11"/>
  <c r="D27" i="11" s="1"/>
  <c r="B32" i="11"/>
  <c r="D32" i="11" s="1"/>
  <c r="F32" i="11" s="1"/>
  <c r="B37" i="11"/>
  <c r="D37" i="11" s="1"/>
  <c r="F37" i="11" s="1"/>
  <c r="I40" i="11"/>
  <c r="O16" i="1"/>
  <c r="O20" i="1"/>
  <c r="O28" i="1"/>
  <c r="O32" i="1"/>
  <c r="O36" i="1"/>
  <c r="O44" i="1"/>
  <c r="O48" i="1"/>
  <c r="I35" i="11"/>
  <c r="C21" i="1"/>
  <c r="C33" i="1"/>
  <c r="C37" i="1"/>
  <c r="C41" i="1"/>
  <c r="C45" i="1"/>
  <c r="A19" i="5"/>
  <c r="J25" i="11"/>
  <c r="L25" i="11" s="1"/>
  <c r="M25" i="11" s="1"/>
  <c r="N25" i="11" s="1"/>
  <c r="E17" i="11"/>
  <c r="E22" i="11"/>
  <c r="E27" i="11"/>
  <c r="B44" i="11"/>
  <c r="D44" i="11" s="1"/>
  <c r="F44" i="11" s="1"/>
  <c r="N17" i="1"/>
  <c r="N21" i="1"/>
  <c r="N29" i="1"/>
  <c r="N33" i="1"/>
  <c r="N41" i="1"/>
  <c r="N45" i="1"/>
  <c r="B24" i="11"/>
  <c r="D24" i="11" s="1"/>
  <c r="F24" i="11" s="1"/>
  <c r="A46" i="5"/>
  <c r="I22" i="11"/>
  <c r="I32" i="11"/>
  <c r="J37" i="11"/>
  <c r="L37" i="11" s="1"/>
  <c r="M37" i="11" s="1"/>
  <c r="N37" i="11" s="1"/>
  <c r="C30" i="4"/>
  <c r="C35" i="4"/>
  <c r="C40" i="4"/>
  <c r="C45" i="4"/>
  <c r="C74" i="4"/>
  <c r="C94" i="4"/>
  <c r="A24" i="5"/>
  <c r="E29" i="11"/>
  <c r="F29" i="11" s="1"/>
  <c r="B41" i="11"/>
  <c r="D41" i="11" s="1"/>
  <c r="F41" i="11" s="1"/>
  <c r="B46" i="11"/>
  <c r="D46" i="11" s="1"/>
  <c r="F46" i="11" s="1"/>
  <c r="M56" i="11"/>
  <c r="B36" i="11"/>
  <c r="D36" i="11" s="1"/>
  <c r="F36" i="11" s="1"/>
  <c r="I44" i="11"/>
  <c r="C42" i="1"/>
  <c r="N26" i="1"/>
  <c r="N38" i="1"/>
  <c r="C26" i="4"/>
  <c r="C31" i="4"/>
  <c r="C36" i="4"/>
  <c r="C41" i="4"/>
  <c r="C46" i="4"/>
  <c r="C82" i="4"/>
  <c r="C18" i="1"/>
  <c r="C30" i="1"/>
  <c r="J19" i="11"/>
  <c r="L19" i="11" s="1"/>
  <c r="M19" i="11" s="1"/>
  <c r="N19" i="11" s="1"/>
  <c r="J29" i="11"/>
  <c r="L29" i="11" s="1"/>
  <c r="M29" i="11" s="1"/>
  <c r="N29" i="11" s="1"/>
  <c r="C27" i="1"/>
  <c r="C35" i="1"/>
  <c r="A38" i="5"/>
  <c r="J41" i="11"/>
  <c r="L41" i="11" s="1"/>
  <c r="M41" i="11" s="1"/>
  <c r="N41" i="11" s="1"/>
  <c r="J46" i="11"/>
  <c r="L46" i="11" s="1"/>
  <c r="M46" i="11" s="1"/>
  <c r="N46" i="11" s="1"/>
  <c r="C27" i="4"/>
  <c r="C32" i="4"/>
  <c r="C37" i="4"/>
  <c r="C47" i="4"/>
  <c r="C70" i="4"/>
  <c r="C90" i="4"/>
  <c r="M44" i="11" l="1"/>
  <c r="N44" i="11" s="1"/>
  <c r="N51" i="4"/>
  <c r="J17" i="11"/>
  <c r="L17" i="11" s="1"/>
  <c r="M17" i="11" s="1"/>
  <c r="N17" i="11" s="1"/>
  <c r="O17" i="1"/>
  <c r="F22" i="11"/>
  <c r="J21" i="11"/>
  <c r="L21" i="11" s="1"/>
  <c r="M21" i="11" s="1"/>
  <c r="N21" i="11" s="1"/>
  <c r="O21" i="1"/>
  <c r="F27" i="11"/>
  <c r="J31" i="11"/>
  <c r="L31" i="11" s="1"/>
  <c r="M31" i="11" s="1"/>
  <c r="N31" i="11" s="1"/>
  <c r="O33" i="1"/>
  <c r="M57" i="11"/>
  <c r="N56" i="11"/>
  <c r="N57" i="11" s="1"/>
  <c r="M40" i="11"/>
  <c r="N40" i="11" s="1"/>
  <c r="M28" i="11"/>
  <c r="N28" i="11" s="1"/>
  <c r="J36" i="11"/>
  <c r="L36" i="11" s="1"/>
  <c r="M36" i="11" s="1"/>
  <c r="N36" i="11" s="1"/>
  <c r="O38" i="1"/>
  <c r="O45" i="1"/>
  <c r="J43" i="11"/>
  <c r="L43" i="11" s="1"/>
  <c r="M43" i="11" s="1"/>
  <c r="N43" i="11" s="1"/>
  <c r="J27" i="11"/>
  <c r="L27" i="11" s="1"/>
  <c r="M27" i="11" s="1"/>
  <c r="N27" i="11" s="1"/>
  <c r="O29" i="1"/>
  <c r="J24" i="11"/>
  <c r="L24" i="11" s="1"/>
  <c r="M24" i="11" s="1"/>
  <c r="N24" i="11" s="1"/>
  <c r="O26" i="1"/>
  <c r="J39" i="11"/>
  <c r="L39" i="11" s="1"/>
  <c r="M39" i="11" s="1"/>
  <c r="N39" i="11" s="1"/>
  <c r="O41" i="1"/>
  <c r="M32" i="11"/>
  <c r="N32" i="11" s="1"/>
  <c r="N48" i="4"/>
  <c r="L57" i="1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E10" authorId="0" shapeId="0" xr:uid="{00000000-0006-0000-0A00-000001000000}">
      <text>
        <r>
          <rPr>
            <sz val="10"/>
            <rFont val="Arial"/>
            <family val="2"/>
            <charset val="1"/>
          </rPr>
          <t xml:space="preserve">Denis Nordmann:
</t>
        </r>
        <r>
          <rPr>
            <sz val="8"/>
            <color rgb="FF000000"/>
            <rFont val="Segoe UI"/>
            <family val="2"/>
            <charset val="1"/>
          </rPr>
          <t>10 Hz … 1 kHz = 0,2 %
&gt;1 kHz … 4 kHz = 0,3 %
&gt;4 kHz … 10 kHz = 0,4 %
&gt; 10 kHz … 15 kHz = 1 %
&gt; 15 kHz … 20 kHz = 2 %</t>
        </r>
      </text>
    </comment>
    <comment ref="E50" authorId="0" shapeId="0" xr:uid="{00000000-0006-0000-0A00-000002000000}">
      <text>
        <r>
          <rPr>
            <sz val="10"/>
            <rFont val="Arial"/>
            <family val="2"/>
            <charset val="1"/>
          </rPr>
          <t xml:space="preserve">Denis Nordmann:
</t>
        </r>
        <r>
          <rPr>
            <sz val="8"/>
            <color rgb="FF000000"/>
            <rFont val="Segoe UI"/>
            <family val="2"/>
            <charset val="1"/>
          </rPr>
          <t>10 Hz … 1 kHz = 0,2 %
&gt;1 kHz … 4 kHz = 0,3 %
&gt;4 kHz … 10 kHz = 0,4 %
&gt; 10 kHz … 15 kHz = 1 %
&gt; 15 kHz … 20 kHz = 2 %</t>
        </r>
      </text>
    </comment>
  </commentList>
</comments>
</file>

<file path=xl/sharedStrings.xml><?xml version="1.0" encoding="utf-8"?>
<sst xmlns="http://schemas.openxmlformats.org/spreadsheetml/2006/main" count="458" uniqueCount="158">
  <si>
    <t>Datum:</t>
  </si>
  <si>
    <t>bis 08.07.2022</t>
  </si>
  <si>
    <t>Messkette</t>
  </si>
  <si>
    <t>Prüflings Typ:</t>
  </si>
  <si>
    <t>B&amp;K 8305</t>
  </si>
  <si>
    <t>Typ:</t>
  </si>
  <si>
    <t>B&amp;K 2650</t>
  </si>
  <si>
    <t>Prüflings SN:</t>
  </si>
  <si>
    <t>SN:</t>
  </si>
  <si>
    <t>Einrichtung</t>
  </si>
  <si>
    <t>HF/SE09</t>
  </si>
  <si>
    <t>Kalib. vom.:</t>
  </si>
  <si>
    <t>Auftraggeber:</t>
  </si>
  <si>
    <t>Accelerator Meas</t>
  </si>
  <si>
    <t>Dateiname:</t>
  </si>
  <si>
    <t>ERGEBNISS_sheets\sinCal\20220708_8305_SN1842876_Auswertung.xlsx'</t>
  </si>
  <si>
    <t>LV-Settings:</t>
  </si>
  <si>
    <t>1,000 pC/Unit, 0,1 V/Unit out, LF-Limit: 0,3 Hz, HF-Limit: Lin.</t>
  </si>
  <si>
    <t>Bearbeiter:</t>
  </si>
  <si>
    <t>D. Nordmann</t>
  </si>
  <si>
    <t>Hinweise:</t>
  </si>
  <si>
    <t>Standardkalibrierung als SE-Aufnehmer (Referenzfläche auf Schwingarmatur), C_ges = 194 +/- 1 pF, C_Kabel = 119,8 pF</t>
  </si>
  <si>
    <t>Betrag</t>
  </si>
  <si>
    <t>Phase</t>
  </si>
  <si>
    <t>Frequenz</t>
  </si>
  <si>
    <r>
      <rPr>
        <sz val="10"/>
        <rFont val="Arial"/>
        <family val="2"/>
        <charset val="1"/>
      </rPr>
      <t>S</t>
    </r>
    <r>
      <rPr>
        <vertAlign val="subscript"/>
        <sz val="10"/>
        <rFont val="Arial"/>
        <family val="2"/>
        <charset val="1"/>
      </rPr>
      <t>ua</t>
    </r>
  </si>
  <si>
    <r>
      <rPr>
        <sz val="10"/>
        <rFont val="Calibri"/>
        <family val="2"/>
        <charset val="1"/>
      </rPr>
      <t>σ</t>
    </r>
    <r>
      <rPr>
        <vertAlign val="subscript"/>
        <sz val="11"/>
        <rFont val="Arial"/>
        <family val="2"/>
        <charset val="1"/>
      </rPr>
      <t>Sua</t>
    </r>
  </si>
  <si>
    <r>
      <rPr>
        <sz val="10"/>
        <rFont val="Calibri"/>
        <family val="2"/>
        <charset val="1"/>
      </rPr>
      <t>Δϕ</t>
    </r>
    <r>
      <rPr>
        <vertAlign val="subscript"/>
        <sz val="10"/>
        <rFont val="Calibri"/>
        <family val="2"/>
        <charset val="1"/>
      </rPr>
      <t>ua</t>
    </r>
  </si>
  <si>
    <r>
      <rPr>
        <sz val="10"/>
        <rFont val="Calibri"/>
        <family val="2"/>
        <charset val="1"/>
      </rPr>
      <t>σ</t>
    </r>
    <r>
      <rPr>
        <vertAlign val="subscript"/>
        <sz val="11"/>
        <rFont val="Arial"/>
        <family val="2"/>
        <charset val="1"/>
      </rPr>
      <t>Δ</t>
    </r>
    <r>
      <rPr>
        <vertAlign val="subscript"/>
        <sz val="11"/>
        <rFont val="Calibri"/>
        <family val="2"/>
        <charset val="1"/>
      </rPr>
      <t>ϕ</t>
    </r>
    <r>
      <rPr>
        <vertAlign val="subscript"/>
        <sz val="11"/>
        <rFont val="Arial"/>
        <family val="2"/>
        <charset val="1"/>
      </rPr>
      <t>ua</t>
    </r>
  </si>
  <si>
    <t>Mittelwert</t>
  </si>
  <si>
    <t>rel. StAbw.</t>
  </si>
  <si>
    <t>135°</t>
  </si>
  <si>
    <t>45°</t>
  </si>
  <si>
    <t>225°</t>
  </si>
  <si>
    <t>0° -- 180°</t>
  </si>
  <si>
    <t>90° -- 270°</t>
  </si>
  <si>
    <t>20° -- 200°</t>
  </si>
  <si>
    <t>135° -- 315°</t>
  </si>
  <si>
    <t>in Hz</t>
  </si>
  <si>
    <t>in mV/(m/s²)</t>
  </si>
  <si>
    <t>in %</t>
  </si>
  <si>
    <t>in 1°</t>
  </si>
  <si>
    <t>Bei 8 kHz gibt es eine starke Gehäuseresonanz, zusätzliche Messungen in der Umgebung von 8 kHz</t>
  </si>
  <si>
    <t>Beschleunigungsamplitude</t>
  </si>
  <si>
    <t>Ladungsübertragungskoeffizent Betrag</t>
  </si>
  <si>
    <t>rel. expanded Uncertainty</t>
  </si>
  <si>
    <t>Measurement Device Magnitude</t>
  </si>
  <si>
    <t>Phasenverzögerung</t>
  </si>
  <si>
    <t>Expanded Uncertainty</t>
  </si>
  <si>
    <t>Measurement Device Phase Shift</t>
  </si>
  <si>
    <t>\hertz</t>
  </si>
  <si>
    <t>\metre\second\tothe{-2}</t>
  </si>
  <si>
    <t>\pico\coulomb\metre\tothe{-1}\second\tothe{2}</t>
  </si>
  <si>
    <t>\percent</t>
  </si>
  <si>
    <t>\degree</t>
  </si>
  <si>
    <t>\radian</t>
  </si>
  <si>
    <t>vib_frequency vib_nominalFrequency</t>
  </si>
  <si>
    <t>vib_nominalAccelerationAmplitude vib_accelerationAmplitude</t>
  </si>
  <si>
    <t>vib_magnitudeTransferCoefCharge</t>
  </si>
  <si>
    <t>vib_phase</t>
  </si>
  <si>
    <t>{"de": "Frequenz",
"en": "Frequency"}</t>
  </si>
  <si>
    <t>{"de": "Beschleunigungsamplitude",
"en": "Acceleration Amplitude"}</t>
  </si>
  <si>
    <t>{"de": "Ladungsübertragungskoeffizent Betrag",
"en": "Charge transfer coefficient magnitude"}</t>
  </si>
  <si>
    <t>{"de": "Phasenverzögerung",
"en": "Phase delay"}</t>
  </si>
  <si>
    <t>HF-B-NME</t>
  </si>
  <si>
    <t>Aktuelle Werte</t>
  </si>
  <si>
    <t>Letzte Kalibrierung (entfällt, da Messkette)</t>
  </si>
  <si>
    <r>
      <rPr>
        <sz val="10"/>
        <rFont val="Arial"/>
        <family val="2"/>
        <charset val="1"/>
      </rPr>
      <t>S</t>
    </r>
    <r>
      <rPr>
        <vertAlign val="subscript"/>
        <sz val="10"/>
        <rFont val="Arial"/>
        <family val="2"/>
        <charset val="1"/>
      </rPr>
      <t>uq</t>
    </r>
  </si>
  <si>
    <r>
      <rPr>
        <sz val="10"/>
        <rFont val="Calibri"/>
        <family val="2"/>
        <charset val="1"/>
      </rPr>
      <t>Δϕ</t>
    </r>
    <r>
      <rPr>
        <vertAlign val="subscript"/>
        <sz val="11"/>
        <rFont val="Arial"/>
        <family val="2"/>
        <charset val="1"/>
      </rPr>
      <t>uq</t>
    </r>
  </si>
  <si>
    <t>rel. Abw.</t>
  </si>
  <si>
    <t>abs. Abw.</t>
  </si>
  <si>
    <t>in mV/pC</t>
  </si>
  <si>
    <t>Creator:</t>
  </si>
  <si>
    <t>PXI-ELV-LV-calc_stats V3</t>
  </si>
  <si>
    <t xml:space="preserve">AmpType: </t>
  </si>
  <si>
    <t>BK2650</t>
  </si>
  <si>
    <t xml:space="preserve">SN: </t>
  </si>
  <si>
    <t>Setting: 1.000 pC/Unit, 0.1 V/Unit out, 0.3 Hz, Lin.</t>
  </si>
  <si>
    <t xml:space="preserve">C_cal (pF): </t>
  </si>
  <si>
    <t xml:space="preserve">C_ges (pF): </t>
  </si>
  <si>
    <t>Charge</t>
  </si>
  <si>
    <t>Datum</t>
  </si>
  <si>
    <t>Uhrzeit</t>
  </si>
  <si>
    <t>F_soll</t>
  </si>
  <si>
    <t>S_io_r1</t>
  </si>
  <si>
    <t>rel Stabw_S_io_r1</t>
  </si>
  <si>
    <t>P_io_r1</t>
  </si>
  <si>
    <t>abs Stabw_P_io_r1</t>
  </si>
  <si>
    <t>S_io_r2</t>
  </si>
  <si>
    <t>rel Stabw_S_io_r2</t>
  </si>
  <si>
    <t>P_io_r2</t>
  </si>
  <si>
    <t>abs Stabw_P_io_r2</t>
  </si>
  <si>
    <t>S_io_total</t>
  </si>
  <si>
    <t>rel Stabw_S_io_total</t>
  </si>
  <si>
    <t>P_io_total</t>
  </si>
  <si>
    <t>abs Stabw_P_io_total</t>
  </si>
  <si>
    <t>f in Hz</t>
  </si>
  <si>
    <t>S_uq in mV/pC</t>
  </si>
  <si>
    <t>phi in 1°</t>
  </si>
  <si>
    <t>bis 18.06.2020</t>
  </si>
  <si>
    <t>Messkette #1 (Accelerator Meas-Ladungsverst.)</t>
  </si>
  <si>
    <t>Messkette #2 (PTB-LV)</t>
  </si>
  <si>
    <t>B&amp;K 2626</t>
  </si>
  <si>
    <t>entfällt</t>
  </si>
  <si>
    <t>O:\...</t>
  </si>
  <si>
    <t>O:\1-7\1-71\EigeneLadungsverstärker\Eigene_Normale_QM\2650\2020\Pruefmittel_HF-B-NME_PXI\20200424_BK2650_SN45_4Hz-20kHz_195pF.xlsx</t>
  </si>
  <si>
    <t>1,30 pC/Unit, 0,1 V/Unit out, LF-Limit: 0,3 Hz, HF-Limit: Lin.</t>
  </si>
  <si>
    <t>Aufnehmerüberprüfung (Ladungsverstärker herausgerechnet), Standardkalibrierung als SE-Aufnehmer (Referenzfläche auf Schwingarmatur), C_ges = 194 +/- 1 pF, C_Kabel = 119,8 pF</t>
  </si>
  <si>
    <t>Betrag Accelerator Meas-Messkette (B&amp;K 8305, S/N: 1842876 und B&amp;K 2626, S/N: 1629683)</t>
  </si>
  <si>
    <t>interpolierte Werte</t>
  </si>
  <si>
    <t>S_uq</t>
  </si>
  <si>
    <t>S_qa</t>
  </si>
  <si>
    <t>315°</t>
  </si>
  <si>
    <t>interp. 45°</t>
  </si>
  <si>
    <t>interp. 315°</t>
  </si>
  <si>
    <t>Ford LV 2020</t>
  </si>
  <si>
    <t>Ford-PTB</t>
  </si>
  <si>
    <t>in pC/(m/s²)</t>
  </si>
  <si>
    <t>Betrag PTB-Messkette (B&amp;K 8305, S/N: 1864992 und B&amp;K 2650, S/N: 1502245)</t>
  </si>
  <si>
    <t>PTB LV 2020</t>
  </si>
  <si>
    <t>Wert für die Stoßkalibrierung</t>
  </si>
  <si>
    <t>Abweichung zu</t>
  </si>
  <si>
    <t>Historische Werte (2018)</t>
  </si>
  <si>
    <t>Historische Werte (2016)</t>
  </si>
  <si>
    <t>Historische Werte (2014)</t>
  </si>
  <si>
    <t>S_ua</t>
  </si>
  <si>
    <t>Abw. Phase</t>
  </si>
  <si>
    <t>%</t>
  </si>
  <si>
    <t>1°</t>
  </si>
  <si>
    <t>PASTE HERE</t>
  </si>
  <si>
    <t>COPY</t>
  </si>
  <si>
    <t>Phasendiff.</t>
  </si>
  <si>
    <t>in °</t>
  </si>
  <si>
    <t>Berechnungsparameter</t>
  </si>
  <si>
    <t>Laufzeitkorr.</t>
  </si>
  <si>
    <t>Offsetkorr.</t>
  </si>
  <si>
    <t>Ergebnis</t>
  </si>
  <si>
    <t>rel. MU</t>
  </si>
  <si>
    <t>abs. MU</t>
  </si>
  <si>
    <t>Ergebnisse der Kalibrierung (Kalibrierschein)</t>
  </si>
  <si>
    <r>
      <rPr>
        <sz val="10"/>
        <rFont val="Arial"/>
        <family val="2"/>
        <charset val="1"/>
      </rPr>
      <t>S</t>
    </r>
    <r>
      <rPr>
        <vertAlign val="subscript"/>
        <sz val="10"/>
        <rFont val="Arial"/>
        <family val="2"/>
        <charset val="1"/>
      </rPr>
      <t>uu</t>
    </r>
  </si>
  <si>
    <r>
      <rPr>
        <b/>
        <sz val="10"/>
        <rFont val="Arial"/>
        <family val="2"/>
        <charset val="1"/>
      </rPr>
      <t>S</t>
    </r>
    <r>
      <rPr>
        <b/>
        <vertAlign val="subscript"/>
        <sz val="10"/>
        <rFont val="Arial"/>
        <family val="2"/>
        <charset val="1"/>
      </rPr>
      <t>ua</t>
    </r>
  </si>
  <si>
    <t>U (k=2)</t>
  </si>
  <si>
    <r>
      <rPr>
        <sz val="10"/>
        <rFont val="Calibri"/>
        <family val="2"/>
        <charset val="1"/>
      </rPr>
      <t>Δϕ</t>
    </r>
    <r>
      <rPr>
        <vertAlign val="subscript"/>
        <sz val="10"/>
        <rFont val="Calibri"/>
        <family val="2"/>
        <charset val="1"/>
      </rPr>
      <t>ua</t>
    </r>
    <r>
      <rPr>
        <sz val="10"/>
        <rFont val="Calibri"/>
        <family val="2"/>
        <charset val="1"/>
      </rPr>
      <t xml:space="preserve"> - Δϕ</t>
    </r>
    <r>
      <rPr>
        <vertAlign val="subscript"/>
        <sz val="10"/>
        <rFont val="Calibri"/>
        <family val="2"/>
        <charset val="1"/>
      </rPr>
      <t>uq</t>
    </r>
  </si>
  <si>
    <r>
      <rPr>
        <sz val="10"/>
        <rFont val="Calibri"/>
        <family val="2"/>
        <charset val="1"/>
      </rPr>
      <t>Δϕ</t>
    </r>
    <r>
      <rPr>
        <vertAlign val="subscript"/>
        <sz val="10"/>
        <rFont val="Calibri"/>
        <family val="2"/>
        <charset val="1"/>
      </rPr>
      <t>qa</t>
    </r>
  </si>
  <si>
    <r>
      <rPr>
        <b/>
        <sz val="10"/>
        <rFont val="Calibri"/>
        <family val="2"/>
        <charset val="1"/>
      </rPr>
      <t>Δϕ</t>
    </r>
    <r>
      <rPr>
        <b/>
        <vertAlign val="subscript"/>
        <sz val="10"/>
        <rFont val="Calibri"/>
        <family val="2"/>
        <charset val="1"/>
      </rPr>
      <t>qa</t>
    </r>
  </si>
  <si>
    <t>Amplitude</t>
  </si>
  <si>
    <t>Differenz</t>
  </si>
  <si>
    <t>in m/s²</t>
  </si>
  <si>
    <t>Stoßwert (f = 160 Hz, â = 100 m/s²)</t>
  </si>
  <si>
    <t>Phase (Interpolation bei 8 kHz, siehe Fußnote 2 im Kalibrierschein)</t>
  </si>
  <si>
    <t>Sua</t>
  </si>
  <si>
    <t>Suq</t>
  </si>
  <si>
    <t>Sqa</t>
  </si>
  <si>
    <t>Δϕua</t>
  </si>
  <si>
    <t>Δϕuq</t>
  </si>
  <si>
    <t>Δϕua - Δϕuq</t>
  </si>
  <si>
    <t>Δϕqa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</si>
</sst>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m/d/yyyy"/>
    <numFmt numFmtId="165" formatCode="0.000"/>
    <numFmt numFmtId="166" formatCode="0.0000"/>
    <numFmt numFmtId="167" formatCode="0.00000"/>
    <numFmt numFmtId="168" formatCode="0.0"/>
    <numFmt numFmtId="169" formatCode="dd/mm/yy"/>
    <numFmt numFmtId="170" formatCode="h:mm:ss"/>
    <numFmt numFmtId="171" formatCode="0.000000"/>
    <numFmt numFmtId="172" formatCode="0.000E+00"/>
  </numFmts>
  <fonts count="21" x14ac:knownFonts="1">
    <font>
      <sz val="10"/>
      <name val="Arial"/>
      <family val="2"/>
      <charset val="1"/>
    </font>
    <font>
      <sz val="12"/>
      <name val="Arial"/>
      <family val="2"/>
      <charset val="1"/>
    </font>
    <font>
      <b/>
      <sz val="10"/>
      <name val="Arial"/>
      <family val="2"/>
      <charset val="1"/>
    </font>
    <font>
      <vertAlign val="subscript"/>
      <sz val="10"/>
      <name val="Arial"/>
      <family val="2"/>
      <charset val="1"/>
    </font>
    <font>
      <sz val="10"/>
      <name val="Calibri"/>
      <family val="2"/>
      <charset val="1"/>
    </font>
    <font>
      <vertAlign val="subscript"/>
      <sz val="11"/>
      <name val="Arial"/>
      <family val="2"/>
      <charset val="1"/>
    </font>
    <font>
      <vertAlign val="subscript"/>
      <sz val="10"/>
      <name val="Calibri"/>
      <family val="2"/>
      <charset val="1"/>
    </font>
    <font>
      <vertAlign val="subscript"/>
      <sz val="11"/>
      <name val="Calibri"/>
      <family val="2"/>
      <charset val="1"/>
    </font>
    <font>
      <sz val="10"/>
      <color rgb="FF4C4C4C"/>
      <name val="Arial"/>
      <family val="2"/>
      <charset val="1"/>
    </font>
    <font>
      <sz val="10"/>
      <color rgb="FFFF0000"/>
      <name val="Arial"/>
      <family val="2"/>
      <charset val="1"/>
    </font>
    <font>
      <b/>
      <sz val="12"/>
      <name val="Arial"/>
      <family val="2"/>
      <charset val="1"/>
    </font>
    <font>
      <b/>
      <sz val="12"/>
      <color rgb="FF000000"/>
      <name val="Times New Roman"/>
      <family val="1"/>
      <charset val="1"/>
    </font>
    <font>
      <b/>
      <sz val="11"/>
      <name val="Arial"/>
      <family val="2"/>
      <charset val="1"/>
    </font>
    <font>
      <sz val="11"/>
      <color rgb="FF000000"/>
      <name val="Arial"/>
      <family val="2"/>
      <charset val="1"/>
    </font>
    <font>
      <sz val="11"/>
      <name val="Arial"/>
      <family val="2"/>
      <charset val="1"/>
    </font>
    <font>
      <b/>
      <sz val="10"/>
      <color rgb="FFFF0000"/>
      <name val="Arial"/>
      <family val="2"/>
      <charset val="1"/>
    </font>
    <font>
      <b/>
      <vertAlign val="subscript"/>
      <sz val="10"/>
      <name val="Arial"/>
      <family val="2"/>
      <charset val="1"/>
    </font>
    <font>
      <b/>
      <sz val="10"/>
      <name val="Calibri"/>
      <family val="2"/>
      <charset val="1"/>
    </font>
    <font>
      <b/>
      <vertAlign val="subscript"/>
      <sz val="10"/>
      <name val="Calibri"/>
      <family val="2"/>
      <charset val="1"/>
    </font>
    <font>
      <sz val="8"/>
      <color rgb="FF000000"/>
      <name val="Segoe UI"/>
      <family val="2"/>
      <charset val="1"/>
    </font>
    <font>
      <sz val="10"/>
      <name val="Arial"/>
      <family val="2"/>
      <charset val="1"/>
    </font>
  </fonts>
  <fills count="8">
    <fill>
      <patternFill patternType="none"/>
    </fill>
    <fill>
      <patternFill patternType="gray125"/>
    </fill>
    <fill>
      <patternFill patternType="solid">
        <fgColor rgb="FFFFFFCC"/>
        <bgColor rgb="FFFFFF99"/>
      </patternFill>
    </fill>
    <fill>
      <patternFill patternType="solid">
        <fgColor rgb="FFFFFF00"/>
        <bgColor rgb="FFFFFF00"/>
      </patternFill>
    </fill>
    <fill>
      <patternFill patternType="solid">
        <fgColor rgb="FF92D050"/>
        <bgColor rgb="FF9BBB59"/>
      </patternFill>
    </fill>
    <fill>
      <patternFill patternType="solid">
        <fgColor rgb="FFCCCCCD"/>
        <bgColor rgb="FFD9D9D9"/>
      </patternFill>
    </fill>
    <fill>
      <patternFill patternType="solid">
        <fgColor rgb="FFCCFFFF"/>
        <bgColor rgb="FFCCFFFF"/>
      </patternFill>
    </fill>
    <fill>
      <patternFill patternType="solid">
        <fgColor rgb="FFFF0000"/>
        <bgColor rgb="FF800000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5">
    <xf numFmtId="0" fontId="0" fillId="0" borderId="0"/>
    <xf numFmtId="0" fontId="1" fillId="0" borderId="0"/>
    <xf numFmtId="0" fontId="20" fillId="0" borderId="0"/>
    <xf numFmtId="0" fontId="20" fillId="0" borderId="0"/>
    <xf numFmtId="0" fontId="20" fillId="0" borderId="0"/>
  </cellStyleXfs>
  <cellXfs count="90">
    <xf numFmtId="0" fontId="0" fillId="0" borderId="0" xfId="0"/>
    <xf numFmtId="0" fontId="2" fillId="4" borderId="0" xfId="0" applyFont="1" applyFill="1" applyAlignment="1">
      <alignment horizontal="center"/>
    </xf>
    <xf numFmtId="0" fontId="2" fillId="3" borderId="0" xfId="0" applyFont="1" applyFill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3" borderId="0" xfId="0" applyFill="1" applyAlignment="1">
      <alignment horizontal="center"/>
    </xf>
    <xf numFmtId="0" fontId="0" fillId="2" borderId="0" xfId="0" applyFill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164" fontId="0" fillId="2" borderId="0" xfId="0" applyNumberFormat="1" applyFill="1" applyAlignment="1">
      <alignment horizontal="center"/>
    </xf>
    <xf numFmtId="0" fontId="0" fillId="2" borderId="0" xfId="0" applyFill="1" applyAlignment="1">
      <alignment horizontal="center"/>
    </xf>
    <xf numFmtId="0" fontId="0" fillId="2" borderId="0" xfId="0" applyFill="1" applyAlignment="1">
      <alignment horizontal="left"/>
    </xf>
    <xf numFmtId="0" fontId="0" fillId="0" borderId="0" xfId="0" applyAlignment="1">
      <alignment horizontal="right"/>
    </xf>
    <xf numFmtId="49" fontId="0" fillId="2" borderId="0" xfId="0" applyNumberFormat="1" applyFill="1" applyAlignment="1">
      <alignment horizontal="left"/>
    </xf>
    <xf numFmtId="164" fontId="0" fillId="2" borderId="0" xfId="0" applyNumberFormat="1" applyFill="1" applyAlignment="1">
      <alignment horizontal="left"/>
    </xf>
    <xf numFmtId="0" fontId="2" fillId="3" borderId="0" xfId="0" applyFont="1" applyFill="1" applyAlignment="1">
      <alignment horizontal="center"/>
    </xf>
    <xf numFmtId="0" fontId="0" fillId="3" borderId="0" xfId="0" applyFill="1" applyAlignment="1">
      <alignment horizontal="center"/>
    </xf>
    <xf numFmtId="0" fontId="0" fillId="3" borderId="0" xfId="0" applyFill="1" applyAlignment="1">
      <alignment horizontal="left"/>
    </xf>
    <xf numFmtId="0" fontId="2" fillId="4" borderId="0" xfId="0" applyFont="1" applyFill="1"/>
    <xf numFmtId="0" fontId="0" fillId="4" borderId="0" xfId="0" applyFill="1"/>
    <xf numFmtId="0" fontId="4" fillId="0" borderId="0" xfId="0" applyFont="1" applyAlignment="1">
      <alignment horizontal="center"/>
    </xf>
    <xf numFmtId="0" fontId="8" fillId="2" borderId="0" xfId="0" applyFont="1" applyFill="1" applyAlignment="1">
      <alignment horizontal="center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2" fontId="0" fillId="2" borderId="0" xfId="0" applyNumberFormat="1" applyFill="1"/>
    <xf numFmtId="165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166" fontId="0" fillId="2" borderId="0" xfId="0" applyNumberFormat="1" applyFill="1" applyAlignment="1">
      <alignment horizontal="center"/>
    </xf>
    <xf numFmtId="2" fontId="0" fillId="0" borderId="0" xfId="0" applyNumberFormat="1"/>
    <xf numFmtId="165" fontId="0" fillId="2" borderId="0" xfId="0" applyNumberFormat="1" applyFill="1" applyAlignment="1">
      <alignment horizontal="center"/>
    </xf>
    <xf numFmtId="2" fontId="9" fillId="2" borderId="0" xfId="0" applyNumberFormat="1" applyFont="1" applyFill="1"/>
    <xf numFmtId="2" fontId="9" fillId="0" borderId="0" xfId="0" applyNumberFormat="1" applyFont="1" applyAlignment="1">
      <alignment horizontal="center"/>
    </xf>
    <xf numFmtId="2" fontId="9" fillId="0" borderId="0" xfId="0" applyNumberFormat="1" applyFont="1"/>
    <xf numFmtId="165" fontId="9" fillId="2" borderId="0" xfId="0" applyNumberFormat="1" applyFont="1" applyFill="1" applyAlignment="1">
      <alignment horizontal="center"/>
    </xf>
    <xf numFmtId="167" fontId="0" fillId="0" borderId="0" xfId="0" applyNumberFormat="1"/>
    <xf numFmtId="0" fontId="2" fillId="0" borderId="0" xfId="0" applyFont="1"/>
    <xf numFmtId="165" fontId="0" fillId="0" borderId="0" xfId="0" applyNumberFormat="1"/>
    <xf numFmtId="0" fontId="10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166" fontId="12" fillId="0" borderId="1" xfId="0" applyNumberFormat="1" applyFont="1" applyBorder="1" applyAlignment="1" applyProtection="1">
      <alignment horizontal="center"/>
      <protection locked="0"/>
    </xf>
    <xf numFmtId="0" fontId="2" fillId="0" borderId="1" xfId="0" applyFont="1" applyBorder="1"/>
    <xf numFmtId="0" fontId="2" fillId="0" borderId="1" xfId="0" applyFont="1" applyBorder="1" applyAlignment="1">
      <alignment wrapText="1"/>
    </xf>
    <xf numFmtId="168" fontId="13" fillId="0" borderId="1" xfId="0" applyNumberFormat="1" applyFont="1" applyBorder="1"/>
    <xf numFmtId="168" fontId="14" fillId="0" borderId="1" xfId="0" applyNumberFormat="1" applyFont="1" applyBorder="1" applyProtection="1">
      <protection locked="0"/>
    </xf>
    <xf numFmtId="166" fontId="14" fillId="0" borderId="1" xfId="0" applyNumberFormat="1" applyFont="1" applyBorder="1" applyProtection="1">
      <protection locked="0"/>
    </xf>
    <xf numFmtId="168" fontId="14" fillId="0" borderId="1" xfId="0" applyNumberFormat="1" applyFont="1" applyBorder="1"/>
    <xf numFmtId="166" fontId="14" fillId="0" borderId="1" xfId="0" applyNumberFormat="1" applyFont="1" applyBorder="1"/>
    <xf numFmtId="168" fontId="14" fillId="0" borderId="0" xfId="0" applyNumberFormat="1" applyFont="1"/>
    <xf numFmtId="166" fontId="14" fillId="0" borderId="0" xfId="0" applyNumberFormat="1" applyFont="1"/>
    <xf numFmtId="166" fontId="14" fillId="0" borderId="0" xfId="0" applyNumberFormat="1" applyFont="1" applyProtection="1">
      <protection locked="0"/>
    </xf>
    <xf numFmtId="169" fontId="0" fillId="0" borderId="0" xfId="0" applyNumberFormat="1" applyAlignment="1">
      <alignment horizontal="left"/>
    </xf>
    <xf numFmtId="0" fontId="2" fillId="0" borderId="0" xfId="0" applyFont="1" applyAlignment="1">
      <alignment horizontal="center"/>
    </xf>
    <xf numFmtId="2" fontId="0" fillId="2" borderId="0" xfId="0" applyNumberFormat="1" applyFill="1" applyAlignment="1">
      <alignment horizontal="center"/>
    </xf>
    <xf numFmtId="11" fontId="0" fillId="0" borderId="0" xfId="0" applyNumberFormat="1"/>
    <xf numFmtId="164" fontId="0" fillId="0" borderId="0" xfId="0" applyNumberFormat="1"/>
    <xf numFmtId="170" fontId="0" fillId="0" borderId="0" xfId="0" applyNumberFormat="1"/>
    <xf numFmtId="0" fontId="2" fillId="3" borderId="0" xfId="0" applyFont="1" applyFill="1" applyAlignment="1">
      <alignment horizontal="left"/>
    </xf>
    <xf numFmtId="166" fontId="0" fillId="0" borderId="0" xfId="0" applyNumberFormat="1"/>
    <xf numFmtId="171" fontId="15" fillId="0" borderId="0" xfId="0" applyNumberFormat="1" applyFont="1"/>
    <xf numFmtId="0" fontId="15" fillId="0" borderId="0" xfId="0" applyFont="1"/>
    <xf numFmtId="0" fontId="0" fillId="5" borderId="0" xfId="0" applyFill="1"/>
    <xf numFmtId="167" fontId="0" fillId="5" borderId="0" xfId="0" applyNumberFormat="1" applyFill="1"/>
    <xf numFmtId="2" fontId="0" fillId="5" borderId="0" xfId="0" applyNumberFormat="1" applyFill="1"/>
    <xf numFmtId="0" fontId="0" fillId="6" borderId="0" xfId="0" applyFill="1"/>
    <xf numFmtId="2" fontId="0" fillId="6" borderId="0" xfId="0" applyNumberFormat="1" applyFill="1"/>
    <xf numFmtId="0" fontId="0" fillId="2" borderId="0" xfId="0" applyFill="1"/>
    <xf numFmtId="167" fontId="0" fillId="2" borderId="0" xfId="0" applyNumberFormat="1" applyFill="1"/>
    <xf numFmtId="0" fontId="2" fillId="5" borderId="0" xfId="0" applyFont="1" applyFill="1"/>
    <xf numFmtId="167" fontId="2" fillId="5" borderId="0" xfId="0" applyNumberFormat="1" applyFont="1" applyFill="1"/>
    <xf numFmtId="0" fontId="2" fillId="2" borderId="0" xfId="0" applyFont="1" applyFill="1"/>
    <xf numFmtId="167" fontId="2" fillId="2" borderId="0" xfId="0" applyNumberFormat="1" applyFont="1" applyFill="1"/>
    <xf numFmtId="0" fontId="0" fillId="6" borderId="0" xfId="0" applyFill="1" applyAlignment="1">
      <alignment horizontal="center"/>
    </xf>
    <xf numFmtId="2" fontId="0" fillId="6" borderId="0" xfId="0" applyNumberFormat="1" applyFill="1" applyAlignment="1">
      <alignment horizontal="center"/>
    </xf>
    <xf numFmtId="166" fontId="0" fillId="5" borderId="0" xfId="0" applyNumberFormat="1" applyFill="1"/>
    <xf numFmtId="0" fontId="2" fillId="4" borderId="0" xfId="0" applyFont="1" applyFill="1" applyAlignment="1">
      <alignment horizontal="center"/>
    </xf>
    <xf numFmtId="169" fontId="0" fillId="0" borderId="0" xfId="0" applyNumberFormat="1" applyAlignment="1">
      <alignment horizontal="center"/>
    </xf>
    <xf numFmtId="172" fontId="0" fillId="0" borderId="0" xfId="0" applyNumberFormat="1"/>
    <xf numFmtId="0" fontId="2" fillId="3" borderId="0" xfId="0" applyFont="1" applyFill="1"/>
    <xf numFmtId="0" fontId="0" fillId="3" borderId="0" xfId="0" applyFill="1"/>
    <xf numFmtId="0" fontId="2" fillId="7" borderId="0" xfId="0" applyFont="1" applyFill="1"/>
    <xf numFmtId="0" fontId="4" fillId="0" borderId="0" xfId="0" applyFont="1"/>
    <xf numFmtId="0" fontId="17" fillId="0" borderId="0" xfId="0" applyFont="1" applyAlignment="1">
      <alignment horizontal="center"/>
    </xf>
    <xf numFmtId="166" fontId="0" fillId="0" borderId="0" xfId="0" applyNumberFormat="1" applyAlignment="1">
      <alignment horizontal="center"/>
    </xf>
    <xf numFmtId="168" fontId="0" fillId="0" borderId="0" xfId="0" applyNumberFormat="1" applyAlignment="1">
      <alignment horizontal="center"/>
    </xf>
    <xf numFmtId="167" fontId="0" fillId="0" borderId="0" xfId="0" applyNumberFormat="1" applyAlignment="1">
      <alignment horizontal="center"/>
    </xf>
    <xf numFmtId="168" fontId="0" fillId="0" borderId="0" xfId="0" applyNumberFormat="1"/>
    <xf numFmtId="0" fontId="2" fillId="4" borderId="0" xfId="0" applyFont="1" applyFill="1" applyAlignment="1">
      <alignment horizontal="left"/>
    </xf>
    <xf numFmtId="166" fontId="2" fillId="0" borderId="0" xfId="0" applyNumberFormat="1" applyFont="1" applyAlignment="1">
      <alignment horizontal="center"/>
    </xf>
    <xf numFmtId="2" fontId="2" fillId="0" borderId="0" xfId="0" applyNumberFormat="1" applyFont="1"/>
  </cellXfs>
  <cellStyles count="5">
    <cellStyle name="Standard" xfId="0" builtinId="0"/>
    <cellStyle name="Standard 2" xfId="1" xr:uid="{00000000-0005-0000-0000-000006000000}"/>
    <cellStyle name="Standard 2 2" xfId="2" xr:uid="{00000000-0005-0000-0000-000007000000}"/>
    <cellStyle name="Standard 3" xfId="3" xr:uid="{00000000-0005-0000-0000-000008000000}"/>
    <cellStyle name="Standard 4" xfId="4" xr:uid="{00000000-0005-0000-0000-000009000000}"/>
  </cellStyles>
  <dxfs count="0"/>
  <tableStyles count="0" defaultTableStyle="TableStyleMedium2" defaultPivotStyle="PivotStyleLight16"/>
  <colors>
    <indexedColors>
      <rgbColor rgb="FF000000"/>
      <rgbColor rgb="FFF2F2F2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5F7530"/>
      <rgbColor rgb="FF800080"/>
      <rgbColor rgb="FF008080"/>
      <rgbColor rgb="FFBFBFBF"/>
      <rgbColor rgb="FF4F81BD"/>
      <rgbColor rgb="FF9999FF"/>
      <rgbColor rgb="FFC0504D"/>
      <rgbColor rgb="FFFFFFCC"/>
      <rgbColor rgb="FFCCFFFF"/>
      <rgbColor rgb="FF660066"/>
      <rgbColor rgb="FFFF8080"/>
      <rgbColor rgb="FF0066CC"/>
      <rgbColor rgb="FFCCCCC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D9D9D9"/>
      <rgbColor rgb="FFFFFF99"/>
      <rgbColor rgb="FF99CCFF"/>
      <rgbColor rgb="FFFF99CC"/>
      <rgbColor rgb="FFCC99FF"/>
      <rgbColor rgb="FFFFCC99"/>
      <rgbColor rgb="FF3366FF"/>
      <rgbColor rgb="FF4BACC6"/>
      <rgbColor rgb="FF92D050"/>
      <rgbColor rgb="FFFFCC00"/>
      <rgbColor rgb="FFF79646"/>
      <rgbColor rgb="FFFF6600"/>
      <rgbColor rgb="FF8064A2"/>
      <rgbColor rgb="FF9BBB59"/>
      <rgbColor rgb="FF003366"/>
      <rgbColor rgb="FF339966"/>
      <rgbColor rgb="FF003300"/>
      <rgbColor rgb="FF333300"/>
      <rgbColor rgb="FF772C2A"/>
      <rgbColor rgb="FF595959"/>
      <rgbColor rgb="FF2C4D75"/>
      <rgbColor rgb="FF4C4C4C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c:style val="2"/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'Messkette (S_ua)'!$E$12:$E$13</c:f>
              <c:strCache>
                <c:ptCount val="2"/>
                <c:pt idx="0">
                  <c:v>135°</c:v>
                </c:pt>
                <c:pt idx="1">
                  <c:v>90° -- 270°</c:v>
                </c:pt>
              </c:strCache>
            </c:strRef>
          </c:tx>
          <c:spPr>
            <a:ln w="19080" cap="rnd">
              <a:solidFill>
                <a:srgbClr val="4F81BD"/>
              </a:solidFill>
              <a:round/>
            </a:ln>
          </c:spPr>
          <c:marker>
            <c:symbol val="circle"/>
            <c:size val="5"/>
            <c:spPr>
              <a:solidFill>
                <a:srgbClr val="4F81BD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de-DE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'Messkette (S_ua)'!$A$56:$A$65</c:f>
              <c:numCache>
                <c:formatCode>0.00</c:formatCode>
                <c:ptCount val="10"/>
                <c:pt idx="0">
                  <c:v>7000</c:v>
                </c:pt>
                <c:pt idx="1">
                  <c:v>7500</c:v>
                </c:pt>
                <c:pt idx="2">
                  <c:v>7750</c:v>
                </c:pt>
                <c:pt idx="3">
                  <c:v>7900</c:v>
                </c:pt>
                <c:pt idx="4">
                  <c:v>8000</c:v>
                </c:pt>
                <c:pt idx="5">
                  <c:v>8100</c:v>
                </c:pt>
                <c:pt idx="6">
                  <c:v>8250</c:v>
                </c:pt>
                <c:pt idx="7">
                  <c:v>8500</c:v>
                </c:pt>
                <c:pt idx="8">
                  <c:v>8750</c:v>
                </c:pt>
                <c:pt idx="9">
                  <c:v>9000</c:v>
                </c:pt>
              </c:numCache>
            </c:numRef>
          </c:xVal>
          <c:yVal>
            <c:numRef>
              <c:f>'Messkette (S_ua)'!$E$56:$E$65</c:f>
              <c:numCache>
                <c:formatCode>0.00000</c:formatCode>
                <c:ptCount val="10"/>
                <c:pt idx="0">
                  <c:v>14.003404739325999</c:v>
                </c:pt>
                <c:pt idx="1">
                  <c:v>14.210453312040899</c:v>
                </c:pt>
                <c:pt idx="2">
                  <c:v>14.3885483684451</c:v>
                </c:pt>
                <c:pt idx="3">
                  <c:v>14.685853412720199</c:v>
                </c:pt>
                <c:pt idx="4">
                  <c:v>13.340984816903401</c:v>
                </c:pt>
                <c:pt idx="5">
                  <c:v>13.725817844317</c:v>
                </c:pt>
                <c:pt idx="6">
                  <c:v>14.1116452449383</c:v>
                </c:pt>
                <c:pt idx="7">
                  <c:v>14.331739097837</c:v>
                </c:pt>
                <c:pt idx="8">
                  <c:v>14.5158615285061</c:v>
                </c:pt>
                <c:pt idx="9">
                  <c:v>14.564397283905199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A27-4691-B885-4FBDF06F0700}"/>
            </c:ext>
          </c:extLst>
        </c:ser>
        <c:ser>
          <c:idx val="1"/>
          <c:order val="1"/>
          <c:tx>
            <c:strRef>
              <c:f>'Messkette (S_ua)'!$F$12:$F$13</c:f>
              <c:strCache>
                <c:ptCount val="2"/>
                <c:pt idx="0">
                  <c:v>45°</c:v>
                </c:pt>
                <c:pt idx="1">
                  <c:v>0° -- 180°</c:v>
                </c:pt>
              </c:strCache>
            </c:strRef>
          </c:tx>
          <c:spPr>
            <a:ln w="19080" cap="rnd">
              <a:solidFill>
                <a:srgbClr val="C0504D"/>
              </a:solidFill>
              <a:round/>
            </a:ln>
          </c:spPr>
          <c:marker>
            <c:symbol val="circle"/>
            <c:size val="5"/>
            <c:spPr>
              <a:solidFill>
                <a:srgbClr val="C0504D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de-DE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'Messkette (S_ua)'!$A$56:$A$65</c:f>
              <c:numCache>
                <c:formatCode>0.00</c:formatCode>
                <c:ptCount val="10"/>
                <c:pt idx="0">
                  <c:v>7000</c:v>
                </c:pt>
                <c:pt idx="1">
                  <c:v>7500</c:v>
                </c:pt>
                <c:pt idx="2">
                  <c:v>7750</c:v>
                </c:pt>
                <c:pt idx="3">
                  <c:v>7900</c:v>
                </c:pt>
                <c:pt idx="4">
                  <c:v>8000</c:v>
                </c:pt>
                <c:pt idx="5">
                  <c:v>8100</c:v>
                </c:pt>
                <c:pt idx="6">
                  <c:v>8250</c:v>
                </c:pt>
                <c:pt idx="7">
                  <c:v>8500</c:v>
                </c:pt>
                <c:pt idx="8">
                  <c:v>8750</c:v>
                </c:pt>
                <c:pt idx="9">
                  <c:v>9000</c:v>
                </c:pt>
              </c:numCache>
            </c:numRef>
          </c:xVal>
          <c:yVal>
            <c:numRef>
              <c:f>'Messkette (S_ua)'!$F$56:$F$65</c:f>
              <c:numCache>
                <c:formatCode>0.00000</c:formatCode>
                <c:ptCount val="10"/>
                <c:pt idx="0">
                  <c:v>13.9766927921867</c:v>
                </c:pt>
                <c:pt idx="1">
                  <c:v>14.163336210254601</c:v>
                </c:pt>
                <c:pt idx="2">
                  <c:v>14.285466127125099</c:v>
                </c:pt>
                <c:pt idx="3">
                  <c:v>14.4495377305891</c:v>
                </c:pt>
                <c:pt idx="4">
                  <c:v>14.732427126156001</c:v>
                </c:pt>
                <c:pt idx="5">
                  <c:v>13.999318007216599</c:v>
                </c:pt>
                <c:pt idx="6">
                  <c:v>14.1066920845377</c:v>
                </c:pt>
                <c:pt idx="7">
                  <c:v>14.325439384202401</c:v>
                </c:pt>
                <c:pt idx="8">
                  <c:v>14.474887076610599</c:v>
                </c:pt>
                <c:pt idx="9">
                  <c:v>14.5309871019128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A27-4691-B885-4FBDF06F0700}"/>
            </c:ext>
          </c:extLst>
        </c:ser>
        <c:ser>
          <c:idx val="2"/>
          <c:order val="2"/>
          <c:tx>
            <c:strRef>
              <c:f>'Messkette (S_ua)'!$G$12:$G$13</c:f>
              <c:strCache>
                <c:ptCount val="2"/>
                <c:pt idx="0">
                  <c:v>45°</c:v>
                </c:pt>
                <c:pt idx="1">
                  <c:v>90° -- 270°</c:v>
                </c:pt>
              </c:strCache>
            </c:strRef>
          </c:tx>
          <c:spPr>
            <a:ln w="19080" cap="rnd">
              <a:solidFill>
                <a:srgbClr val="9BBB59"/>
              </a:solidFill>
              <a:round/>
            </a:ln>
          </c:spPr>
          <c:marker>
            <c:symbol val="circle"/>
            <c:size val="5"/>
            <c:spPr>
              <a:solidFill>
                <a:srgbClr val="9BBB59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de-DE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'Messkette (S_ua)'!$A$56:$A$65</c:f>
              <c:numCache>
                <c:formatCode>0.00</c:formatCode>
                <c:ptCount val="10"/>
                <c:pt idx="0">
                  <c:v>7000</c:v>
                </c:pt>
                <c:pt idx="1">
                  <c:v>7500</c:v>
                </c:pt>
                <c:pt idx="2">
                  <c:v>7750</c:v>
                </c:pt>
                <c:pt idx="3">
                  <c:v>7900</c:v>
                </c:pt>
                <c:pt idx="4">
                  <c:v>8000</c:v>
                </c:pt>
                <c:pt idx="5">
                  <c:v>8100</c:v>
                </c:pt>
                <c:pt idx="6">
                  <c:v>8250</c:v>
                </c:pt>
                <c:pt idx="7">
                  <c:v>8500</c:v>
                </c:pt>
                <c:pt idx="8">
                  <c:v>8750</c:v>
                </c:pt>
                <c:pt idx="9">
                  <c:v>9000</c:v>
                </c:pt>
              </c:numCache>
            </c:numRef>
          </c:xVal>
          <c:yVal>
            <c:numRef>
              <c:f>'Messkette (S_ua)'!$G$56:$G$65</c:f>
              <c:numCache>
                <c:formatCode>0.00000</c:formatCode>
                <c:ptCount val="10"/>
                <c:pt idx="0">
                  <c:v>13.9825676460111</c:v>
                </c:pt>
                <c:pt idx="1">
                  <c:v>14.1604323015265</c:v>
                </c:pt>
                <c:pt idx="2">
                  <c:v>14.288016469746999</c:v>
                </c:pt>
                <c:pt idx="3">
                  <c:v>14.4557246557551</c:v>
                </c:pt>
                <c:pt idx="4">
                  <c:v>14.7664382587527</c:v>
                </c:pt>
                <c:pt idx="5">
                  <c:v>13.9983193537802</c:v>
                </c:pt>
                <c:pt idx="6">
                  <c:v>14.091932186684801</c:v>
                </c:pt>
                <c:pt idx="7">
                  <c:v>14.3283082584824</c:v>
                </c:pt>
                <c:pt idx="8">
                  <c:v>14.4824809184672</c:v>
                </c:pt>
                <c:pt idx="9">
                  <c:v>14.5038745722612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1A27-4691-B885-4FBDF06F0700}"/>
            </c:ext>
          </c:extLst>
        </c:ser>
        <c:ser>
          <c:idx val="3"/>
          <c:order val="3"/>
          <c:tx>
            <c:strRef>
              <c:f>'Messkette (S_ua)'!$H$12:$H$13</c:f>
              <c:strCache>
                <c:ptCount val="2"/>
                <c:pt idx="0">
                  <c:v>225°</c:v>
                </c:pt>
                <c:pt idx="1">
                  <c:v>20° -- 200°</c:v>
                </c:pt>
              </c:strCache>
            </c:strRef>
          </c:tx>
          <c:spPr>
            <a:ln w="19080" cap="rnd">
              <a:solidFill>
                <a:srgbClr val="8064A2"/>
              </a:solidFill>
              <a:round/>
            </a:ln>
          </c:spPr>
          <c:marker>
            <c:symbol val="circle"/>
            <c:size val="5"/>
            <c:spPr>
              <a:solidFill>
                <a:srgbClr val="8064A2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de-DE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'Messkette (S_ua)'!$A$56:$A$65</c:f>
              <c:numCache>
                <c:formatCode>0.00</c:formatCode>
                <c:ptCount val="10"/>
                <c:pt idx="0">
                  <c:v>7000</c:v>
                </c:pt>
                <c:pt idx="1">
                  <c:v>7500</c:v>
                </c:pt>
                <c:pt idx="2">
                  <c:v>7750</c:v>
                </c:pt>
                <c:pt idx="3">
                  <c:v>7900</c:v>
                </c:pt>
                <c:pt idx="4">
                  <c:v>8000</c:v>
                </c:pt>
                <c:pt idx="5">
                  <c:v>8100</c:v>
                </c:pt>
                <c:pt idx="6">
                  <c:v>8250</c:v>
                </c:pt>
                <c:pt idx="7">
                  <c:v>8500</c:v>
                </c:pt>
                <c:pt idx="8">
                  <c:v>8750</c:v>
                </c:pt>
                <c:pt idx="9">
                  <c:v>9000</c:v>
                </c:pt>
              </c:numCache>
            </c:numRef>
          </c:xVal>
          <c:yVal>
            <c:numRef>
              <c:f>'Messkette (S_ua)'!$H$56:$H$65</c:f>
              <c:numCache>
                <c:formatCode>0.00000</c:formatCode>
                <c:ptCount val="10"/>
                <c:pt idx="0">
                  <c:v>13.9697911606297</c:v>
                </c:pt>
                <c:pt idx="1">
                  <c:v>14.132370895478701</c:v>
                </c:pt>
                <c:pt idx="2">
                  <c:v>14.214549476065899</c:v>
                </c:pt>
                <c:pt idx="3">
                  <c:v>14.2918400591445</c:v>
                </c:pt>
                <c:pt idx="4">
                  <c:v>13.874459694397199</c:v>
                </c:pt>
                <c:pt idx="5">
                  <c:v>14.0331423170511</c:v>
                </c:pt>
                <c:pt idx="6">
                  <c:v>14.3323719401186</c:v>
                </c:pt>
                <c:pt idx="7">
                  <c:v>14.420030685158</c:v>
                </c:pt>
                <c:pt idx="8">
                  <c:v>14.515997589451899</c:v>
                </c:pt>
                <c:pt idx="9">
                  <c:v>14.6154295348638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1A27-4691-B885-4FBDF06F0700}"/>
            </c:ext>
          </c:extLst>
        </c:ser>
        <c:ser>
          <c:idx val="4"/>
          <c:order val="4"/>
          <c:tx>
            <c:strRef>
              <c:f>'Messkette (S_ua)'!$I$12:$I$13</c:f>
              <c:strCache>
                <c:ptCount val="2"/>
                <c:pt idx="0">
                  <c:v>225°</c:v>
                </c:pt>
                <c:pt idx="1">
                  <c:v>135° -- 315°</c:v>
                </c:pt>
              </c:strCache>
            </c:strRef>
          </c:tx>
          <c:spPr>
            <a:ln w="19080" cap="rnd">
              <a:solidFill>
                <a:srgbClr val="4BACC6"/>
              </a:solidFill>
              <a:round/>
            </a:ln>
          </c:spPr>
          <c:marker>
            <c:symbol val="circle"/>
            <c:size val="5"/>
            <c:spPr>
              <a:solidFill>
                <a:srgbClr val="4BACC6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de-DE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'Messkette (S_ua)'!$A$56:$A$65</c:f>
              <c:numCache>
                <c:formatCode>0.00</c:formatCode>
                <c:ptCount val="10"/>
                <c:pt idx="0">
                  <c:v>7000</c:v>
                </c:pt>
                <c:pt idx="1">
                  <c:v>7500</c:v>
                </c:pt>
                <c:pt idx="2">
                  <c:v>7750</c:v>
                </c:pt>
                <c:pt idx="3">
                  <c:v>7900</c:v>
                </c:pt>
                <c:pt idx="4">
                  <c:v>8000</c:v>
                </c:pt>
                <c:pt idx="5">
                  <c:v>8100</c:v>
                </c:pt>
                <c:pt idx="6">
                  <c:v>8250</c:v>
                </c:pt>
                <c:pt idx="7">
                  <c:v>8500</c:v>
                </c:pt>
                <c:pt idx="8">
                  <c:v>8750</c:v>
                </c:pt>
                <c:pt idx="9">
                  <c:v>9000</c:v>
                </c:pt>
              </c:numCache>
            </c:numRef>
          </c:xVal>
          <c:yVal>
            <c:numRef>
              <c:f>'Messkette (S_ua)'!$I$56:$I$65</c:f>
              <c:numCache>
                <c:formatCode>0.00000</c:formatCode>
                <c:ptCount val="10"/>
                <c:pt idx="0">
                  <c:v>13.975837346319199</c:v>
                </c:pt>
                <c:pt idx="1">
                  <c:v>14.1358072624018</c:v>
                </c:pt>
                <c:pt idx="2">
                  <c:v>14.229322630984299</c:v>
                </c:pt>
                <c:pt idx="3">
                  <c:v>14.303345404874101</c:v>
                </c:pt>
                <c:pt idx="4">
                  <c:v>13.918446204037201</c:v>
                </c:pt>
                <c:pt idx="5">
                  <c:v>14.0791110687325</c:v>
                </c:pt>
                <c:pt idx="6">
                  <c:v>14.340881588783599</c:v>
                </c:pt>
                <c:pt idx="7">
                  <c:v>14.4505252085393</c:v>
                </c:pt>
                <c:pt idx="8">
                  <c:v>14.5936236950247</c:v>
                </c:pt>
                <c:pt idx="9">
                  <c:v>14.6224599142947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1A27-4691-B885-4FBDF06F0700}"/>
            </c:ext>
          </c:extLst>
        </c:ser>
        <c:ser>
          <c:idx val="5"/>
          <c:order val="5"/>
          <c:tx>
            <c:v>Mittelwert Terzerihe</c:v>
          </c:tx>
          <c:spPr>
            <a:ln w="19080" cap="rnd">
              <a:solidFill>
                <a:srgbClr val="F79646"/>
              </a:solidFill>
              <a:round/>
            </a:ln>
          </c:spPr>
          <c:marker>
            <c:symbol val="circle"/>
            <c:size val="5"/>
            <c:spPr>
              <a:solidFill>
                <a:srgbClr val="F79646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de-DE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'Messkette (S_ua)'!$A$46:$A$50</c:f>
              <c:numCache>
                <c:formatCode>0.00</c:formatCode>
                <c:ptCount val="5"/>
                <c:pt idx="0">
                  <c:v>6300</c:v>
                </c:pt>
                <c:pt idx="1">
                  <c:v>7500</c:v>
                </c:pt>
                <c:pt idx="2">
                  <c:v>8000</c:v>
                </c:pt>
                <c:pt idx="3">
                  <c:v>8500</c:v>
                </c:pt>
                <c:pt idx="4">
                  <c:v>9500</c:v>
                </c:pt>
              </c:numCache>
            </c:numRef>
          </c:xVal>
          <c:yVal>
            <c:numRef>
              <c:f>'Messkette (S_ua)'!$B$46:$B$50</c:f>
              <c:numCache>
                <c:formatCode>0.000</c:formatCode>
                <c:ptCount val="5"/>
                <c:pt idx="0">
                  <c:v>13.795254158491616</c:v>
                </c:pt>
                <c:pt idx="1">
                  <c:v>14.178431056388602</c:v>
                </c:pt>
                <c:pt idx="2">
                  <c:v>14.326708777194002</c:v>
                </c:pt>
                <c:pt idx="3">
                  <c:v>14.368482566569933</c:v>
                </c:pt>
                <c:pt idx="4">
                  <c:v>14.784069012876783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1A27-4691-B885-4FBDF06F0700}"/>
            </c:ext>
          </c:extLst>
        </c:ser>
        <c:ser>
          <c:idx val="6"/>
          <c:order val="6"/>
          <c:tx>
            <c:v>Mittelwert Feinmessung</c:v>
          </c:tx>
          <c:spPr>
            <a:ln w="19080" cap="rnd">
              <a:solidFill>
                <a:srgbClr val="2C4D75"/>
              </a:solidFill>
              <a:round/>
            </a:ln>
          </c:spPr>
          <c:marker>
            <c:symbol val="circle"/>
            <c:size val="5"/>
            <c:spPr>
              <a:solidFill>
                <a:srgbClr val="2C4D75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de-DE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'Messkette (S_ua)'!$A$56:$A$65</c:f>
              <c:numCache>
                <c:formatCode>0.00</c:formatCode>
                <c:ptCount val="10"/>
                <c:pt idx="0">
                  <c:v>7000</c:v>
                </c:pt>
                <c:pt idx="1">
                  <c:v>7500</c:v>
                </c:pt>
                <c:pt idx="2">
                  <c:v>7750</c:v>
                </c:pt>
                <c:pt idx="3">
                  <c:v>7900</c:v>
                </c:pt>
                <c:pt idx="4">
                  <c:v>8000</c:v>
                </c:pt>
                <c:pt idx="5">
                  <c:v>8100</c:v>
                </c:pt>
                <c:pt idx="6">
                  <c:v>8250</c:v>
                </c:pt>
                <c:pt idx="7">
                  <c:v>8500</c:v>
                </c:pt>
                <c:pt idx="8">
                  <c:v>8750</c:v>
                </c:pt>
                <c:pt idx="9">
                  <c:v>9000</c:v>
                </c:pt>
              </c:numCache>
            </c:numRef>
          </c:xVal>
          <c:yVal>
            <c:numRef>
              <c:f>'Messkette (S_ua)'!$B$56:$B$65</c:f>
              <c:numCache>
                <c:formatCode>0.000</c:formatCode>
                <c:ptCount val="10"/>
                <c:pt idx="0">
                  <c:v>13.98165873689454</c:v>
                </c:pt>
                <c:pt idx="1">
                  <c:v>14.160479996340502</c:v>
                </c:pt>
                <c:pt idx="2">
                  <c:v>14.281180614473479</c:v>
                </c:pt>
                <c:pt idx="3">
                  <c:v>14.4372602526166</c:v>
                </c:pt>
                <c:pt idx="4">
                  <c:v>14.126551220049299</c:v>
                </c:pt>
                <c:pt idx="5">
                  <c:v>13.96714171821948</c:v>
                </c:pt>
                <c:pt idx="6">
                  <c:v>14.196704609012599</c:v>
                </c:pt>
                <c:pt idx="7">
                  <c:v>14.371208526843821</c:v>
                </c:pt>
                <c:pt idx="8">
                  <c:v>14.516570161612099</c:v>
                </c:pt>
                <c:pt idx="9">
                  <c:v>14.567429681447541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1A27-4691-B885-4FBDF06F07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958834"/>
        <c:axId val="33574565"/>
      </c:scatterChart>
      <c:valAx>
        <c:axId val="24958834"/>
        <c:scaling>
          <c:orientation val="minMax"/>
          <c:min val="6000"/>
        </c:scaling>
        <c:delete val="0"/>
        <c:axPos val="b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title>
          <c:tx>
            <c:rich>
              <a:bodyPr rot="0"/>
              <a:lstStyle/>
              <a:p>
                <a:pPr>
                  <a:defRPr lang="en-US" sz="1000" b="0" strike="noStrike" spc="-1">
                    <a:solidFill>
                      <a:srgbClr val="595959"/>
                    </a:solidFill>
                    <a:latin typeface="Calibri"/>
                  </a:defRPr>
                </a:pPr>
                <a:r>
                  <a:rPr lang="en-US" sz="1000" b="0" strike="noStrike" spc="-1">
                    <a:solidFill>
                      <a:srgbClr val="595959"/>
                    </a:solidFill>
                    <a:latin typeface="Calibri"/>
                  </a:rPr>
                  <a:t>f in Hz</a:t>
                </a:r>
              </a:p>
            </c:rich>
          </c:tx>
          <c:overlay val="0"/>
          <c:spPr>
            <a:noFill/>
            <a:ln w="0">
              <a:noFill/>
            </a:ln>
          </c:spPr>
        </c:title>
        <c:numFmt formatCode="0.00" sourceLinked="0"/>
        <c:majorTickMark val="none"/>
        <c:minorTickMark val="none"/>
        <c:tickLblPos val="nextTo"/>
        <c:spPr>
          <a:ln w="9360">
            <a:solidFill>
              <a:srgbClr val="BFBFBF"/>
            </a:solidFill>
            <a:round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de-DE"/>
          </a:p>
        </c:txPr>
        <c:crossAx val="33574565"/>
        <c:crosses val="autoZero"/>
        <c:crossBetween val="midCat"/>
      </c:valAx>
      <c:valAx>
        <c:axId val="33574565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title>
          <c:tx>
            <c:rich>
              <a:bodyPr rot="-5400000"/>
              <a:lstStyle/>
              <a:p>
                <a:pPr>
                  <a:defRPr lang="en-US" sz="1000" b="0" strike="noStrike" spc="-1">
                    <a:solidFill>
                      <a:srgbClr val="595959"/>
                    </a:solidFill>
                    <a:latin typeface="Calibri"/>
                  </a:defRPr>
                </a:pPr>
                <a:r>
                  <a:rPr lang="en-US" sz="1000" b="0" strike="noStrike" spc="-1">
                    <a:solidFill>
                      <a:srgbClr val="595959"/>
                    </a:solidFill>
                    <a:latin typeface="Calibri"/>
                  </a:rPr>
                  <a:t>|S_ua(f)| in mV/(m/s²)</a:t>
                </a:r>
              </a:p>
            </c:rich>
          </c:tx>
          <c:overlay val="0"/>
          <c:spPr>
            <a:noFill/>
            <a:ln w="0">
              <a:noFill/>
            </a:ln>
          </c:spPr>
        </c:title>
        <c:numFmt formatCode="0.00000" sourceLinked="0"/>
        <c:majorTickMark val="none"/>
        <c:minorTickMark val="none"/>
        <c:tickLblPos val="nextTo"/>
        <c:spPr>
          <a:ln w="9360">
            <a:solidFill>
              <a:srgbClr val="BFBFBF"/>
            </a:solidFill>
            <a:round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de-DE"/>
          </a:p>
        </c:txPr>
        <c:crossAx val="24958834"/>
        <c:crosses val="autoZero"/>
        <c:crossBetween val="midCat"/>
      </c:valAx>
      <c:spPr>
        <a:noFill/>
        <a:ln w="0">
          <a:noFill/>
        </a:ln>
      </c:spPr>
    </c:plotArea>
    <c:legend>
      <c:legendPos val="b"/>
      <c:overlay val="0"/>
      <c:spPr>
        <a:noFill/>
        <a:ln w="0">
          <a:noFill/>
        </a:ln>
      </c:spPr>
      <c:txPr>
        <a:bodyPr/>
        <a:lstStyle/>
        <a:p>
          <a:pPr>
            <a:defRPr sz="900" b="0" strike="noStrike" spc="-1">
              <a:solidFill>
                <a:srgbClr val="595959"/>
              </a:solidFill>
              <a:latin typeface="Calibri"/>
            </a:defRPr>
          </a:pPr>
          <a:endParaRPr lang="de-DE"/>
        </a:p>
      </c:txPr>
    </c:legend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c:style val="2"/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'Messkette (S_ua)'!$E$12:$E$13</c:f>
              <c:strCache>
                <c:ptCount val="2"/>
                <c:pt idx="0">
                  <c:v>135°</c:v>
                </c:pt>
                <c:pt idx="1">
                  <c:v>90° -- 270°</c:v>
                </c:pt>
              </c:strCache>
            </c:strRef>
          </c:tx>
          <c:spPr>
            <a:ln w="19080" cap="rnd">
              <a:solidFill>
                <a:srgbClr val="4F81BD"/>
              </a:solidFill>
              <a:round/>
            </a:ln>
          </c:spPr>
          <c:marker>
            <c:symbol val="circle"/>
            <c:size val="5"/>
            <c:spPr>
              <a:solidFill>
                <a:srgbClr val="4F81BD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de-DE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'Messkette (S_ua)'!$A$56:$A$65</c:f>
              <c:numCache>
                <c:formatCode>0.00</c:formatCode>
                <c:ptCount val="10"/>
                <c:pt idx="0">
                  <c:v>7000</c:v>
                </c:pt>
                <c:pt idx="1">
                  <c:v>7500</c:v>
                </c:pt>
                <c:pt idx="2">
                  <c:v>7750</c:v>
                </c:pt>
                <c:pt idx="3">
                  <c:v>7900</c:v>
                </c:pt>
                <c:pt idx="4">
                  <c:v>8000</c:v>
                </c:pt>
                <c:pt idx="5">
                  <c:v>8100</c:v>
                </c:pt>
                <c:pt idx="6">
                  <c:v>8250</c:v>
                </c:pt>
                <c:pt idx="7">
                  <c:v>8500</c:v>
                </c:pt>
                <c:pt idx="8">
                  <c:v>8750</c:v>
                </c:pt>
                <c:pt idx="9">
                  <c:v>9000</c:v>
                </c:pt>
              </c:numCache>
            </c:numRef>
          </c:xVal>
          <c:yVal>
            <c:numRef>
              <c:f>'Messkette (S_ua)'!$Q$56:$Q$65</c:f>
              <c:numCache>
                <c:formatCode>0.000</c:formatCode>
                <c:ptCount val="10"/>
                <c:pt idx="0">
                  <c:v>177.946416962277</c:v>
                </c:pt>
                <c:pt idx="1">
                  <c:v>177.67142614285299</c:v>
                </c:pt>
                <c:pt idx="2">
                  <c:v>177.34623775237699</c:v>
                </c:pt>
                <c:pt idx="3">
                  <c:v>176.399215939149</c:v>
                </c:pt>
                <c:pt idx="4">
                  <c:v>171.206883055379</c:v>
                </c:pt>
                <c:pt idx="5">
                  <c:v>177.670191160992</c:v>
                </c:pt>
                <c:pt idx="6">
                  <c:v>177.81940138232599</c:v>
                </c:pt>
                <c:pt idx="7">
                  <c:v>177.69945760355299</c:v>
                </c:pt>
                <c:pt idx="8">
                  <c:v>177.466332310089</c:v>
                </c:pt>
                <c:pt idx="9">
                  <c:v>177.19761308803399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752-44CC-B86A-205FB735D4CC}"/>
            </c:ext>
          </c:extLst>
        </c:ser>
        <c:ser>
          <c:idx val="1"/>
          <c:order val="1"/>
          <c:tx>
            <c:strRef>
              <c:f>'Messkette (S_ua)'!$F$12:$F$13</c:f>
              <c:strCache>
                <c:ptCount val="2"/>
                <c:pt idx="0">
                  <c:v>45°</c:v>
                </c:pt>
                <c:pt idx="1">
                  <c:v>0° -- 180°</c:v>
                </c:pt>
              </c:strCache>
            </c:strRef>
          </c:tx>
          <c:spPr>
            <a:ln w="19080" cap="rnd">
              <a:solidFill>
                <a:srgbClr val="C0504D"/>
              </a:solidFill>
              <a:round/>
            </a:ln>
          </c:spPr>
          <c:marker>
            <c:symbol val="circle"/>
            <c:size val="5"/>
            <c:spPr>
              <a:solidFill>
                <a:srgbClr val="C0504D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de-DE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'Messkette (S_ua)'!$A$56:$A$65</c:f>
              <c:numCache>
                <c:formatCode>0.00</c:formatCode>
                <c:ptCount val="10"/>
                <c:pt idx="0">
                  <c:v>7000</c:v>
                </c:pt>
                <c:pt idx="1">
                  <c:v>7500</c:v>
                </c:pt>
                <c:pt idx="2">
                  <c:v>7750</c:v>
                </c:pt>
                <c:pt idx="3">
                  <c:v>7900</c:v>
                </c:pt>
                <c:pt idx="4">
                  <c:v>8000</c:v>
                </c:pt>
                <c:pt idx="5">
                  <c:v>8100</c:v>
                </c:pt>
                <c:pt idx="6">
                  <c:v>8250</c:v>
                </c:pt>
                <c:pt idx="7">
                  <c:v>8500</c:v>
                </c:pt>
                <c:pt idx="8">
                  <c:v>8750</c:v>
                </c:pt>
                <c:pt idx="9">
                  <c:v>9000</c:v>
                </c:pt>
              </c:numCache>
            </c:numRef>
          </c:xVal>
          <c:yVal>
            <c:numRef>
              <c:f>'Messkette (S_ua)'!$R$56:$R$65</c:f>
              <c:numCache>
                <c:formatCode>0.000</c:formatCode>
                <c:ptCount val="10"/>
                <c:pt idx="0">
                  <c:v>177.97046160826</c:v>
                </c:pt>
                <c:pt idx="1">
                  <c:v>177.75641522938901</c:v>
                </c:pt>
                <c:pt idx="2">
                  <c:v>177.59208420195301</c:v>
                </c:pt>
                <c:pt idx="3">
                  <c:v>177.39274260976401</c:v>
                </c:pt>
                <c:pt idx="4">
                  <c:v>175.491264493253</c:v>
                </c:pt>
                <c:pt idx="5">
                  <c:v>176.853554375773</c:v>
                </c:pt>
                <c:pt idx="6">
                  <c:v>177.35423759291299</c:v>
                </c:pt>
                <c:pt idx="7">
                  <c:v>177.46425098048201</c:v>
                </c:pt>
                <c:pt idx="8">
                  <c:v>177.54630089947199</c:v>
                </c:pt>
                <c:pt idx="9">
                  <c:v>177.21516298025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7752-44CC-B86A-205FB735D4CC}"/>
            </c:ext>
          </c:extLst>
        </c:ser>
        <c:ser>
          <c:idx val="2"/>
          <c:order val="2"/>
          <c:tx>
            <c:strRef>
              <c:f>'Messkette (S_ua)'!$G$12:$G$13</c:f>
              <c:strCache>
                <c:ptCount val="2"/>
                <c:pt idx="0">
                  <c:v>45°</c:v>
                </c:pt>
                <c:pt idx="1">
                  <c:v>90° -- 270°</c:v>
                </c:pt>
              </c:strCache>
            </c:strRef>
          </c:tx>
          <c:spPr>
            <a:ln w="19080" cap="rnd">
              <a:solidFill>
                <a:srgbClr val="9BBB59"/>
              </a:solidFill>
              <a:round/>
            </a:ln>
          </c:spPr>
          <c:marker>
            <c:symbol val="circle"/>
            <c:size val="5"/>
            <c:spPr>
              <a:solidFill>
                <a:srgbClr val="9BBB59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de-DE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'Messkette (S_ua)'!$A$56:$A$65</c:f>
              <c:numCache>
                <c:formatCode>0.00</c:formatCode>
                <c:ptCount val="10"/>
                <c:pt idx="0">
                  <c:v>7000</c:v>
                </c:pt>
                <c:pt idx="1">
                  <c:v>7500</c:v>
                </c:pt>
                <c:pt idx="2">
                  <c:v>7750</c:v>
                </c:pt>
                <c:pt idx="3">
                  <c:v>7900</c:v>
                </c:pt>
                <c:pt idx="4">
                  <c:v>8000</c:v>
                </c:pt>
                <c:pt idx="5">
                  <c:v>8100</c:v>
                </c:pt>
                <c:pt idx="6">
                  <c:v>8250</c:v>
                </c:pt>
                <c:pt idx="7">
                  <c:v>8500</c:v>
                </c:pt>
                <c:pt idx="8">
                  <c:v>8750</c:v>
                </c:pt>
                <c:pt idx="9">
                  <c:v>9000</c:v>
                </c:pt>
              </c:numCache>
            </c:numRef>
          </c:xVal>
          <c:yVal>
            <c:numRef>
              <c:f>'Messkette (S_ua)'!$S$56:$S$65</c:f>
              <c:numCache>
                <c:formatCode>0.000</c:formatCode>
                <c:ptCount val="10"/>
                <c:pt idx="0">
                  <c:v>177.96360039173601</c:v>
                </c:pt>
                <c:pt idx="1">
                  <c:v>177.77208026154</c:v>
                </c:pt>
                <c:pt idx="2">
                  <c:v>177.59341338549601</c:v>
                </c:pt>
                <c:pt idx="3">
                  <c:v>177.39497413521801</c:v>
                </c:pt>
                <c:pt idx="4">
                  <c:v>175.42100976919099</c:v>
                </c:pt>
                <c:pt idx="5">
                  <c:v>176.82439943370201</c:v>
                </c:pt>
                <c:pt idx="6">
                  <c:v>177.343400215277</c:v>
                </c:pt>
                <c:pt idx="7">
                  <c:v>177.444000936603</c:v>
                </c:pt>
                <c:pt idx="8">
                  <c:v>177.39905519909499</c:v>
                </c:pt>
                <c:pt idx="9">
                  <c:v>177.18887031288401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7752-44CC-B86A-205FB735D4CC}"/>
            </c:ext>
          </c:extLst>
        </c:ser>
        <c:ser>
          <c:idx val="3"/>
          <c:order val="3"/>
          <c:tx>
            <c:strRef>
              <c:f>'Messkette (S_ua)'!$H$12:$H$13</c:f>
              <c:strCache>
                <c:ptCount val="2"/>
                <c:pt idx="0">
                  <c:v>225°</c:v>
                </c:pt>
                <c:pt idx="1">
                  <c:v>20° -- 200°</c:v>
                </c:pt>
              </c:strCache>
            </c:strRef>
          </c:tx>
          <c:spPr>
            <a:ln w="19080" cap="rnd">
              <a:solidFill>
                <a:srgbClr val="8064A2"/>
              </a:solidFill>
              <a:round/>
            </a:ln>
          </c:spPr>
          <c:marker>
            <c:symbol val="circle"/>
            <c:size val="5"/>
            <c:spPr>
              <a:solidFill>
                <a:srgbClr val="8064A2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de-DE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'Messkette (S_ua)'!$A$56:$A$65</c:f>
              <c:numCache>
                <c:formatCode>0.00</c:formatCode>
                <c:ptCount val="10"/>
                <c:pt idx="0">
                  <c:v>7000</c:v>
                </c:pt>
                <c:pt idx="1">
                  <c:v>7500</c:v>
                </c:pt>
                <c:pt idx="2">
                  <c:v>7750</c:v>
                </c:pt>
                <c:pt idx="3">
                  <c:v>7900</c:v>
                </c:pt>
                <c:pt idx="4">
                  <c:v>8000</c:v>
                </c:pt>
                <c:pt idx="5">
                  <c:v>8100</c:v>
                </c:pt>
                <c:pt idx="6">
                  <c:v>8250</c:v>
                </c:pt>
                <c:pt idx="7">
                  <c:v>8500</c:v>
                </c:pt>
                <c:pt idx="8">
                  <c:v>8750</c:v>
                </c:pt>
                <c:pt idx="9">
                  <c:v>9000</c:v>
                </c:pt>
              </c:numCache>
            </c:numRef>
          </c:xVal>
          <c:yVal>
            <c:numRef>
              <c:f>'Messkette (S_ua)'!$T$56:$T$65</c:f>
              <c:numCache>
                <c:formatCode>0.000</c:formatCode>
                <c:ptCount val="10"/>
                <c:pt idx="0">
                  <c:v>177.92267488294701</c:v>
                </c:pt>
                <c:pt idx="1">
                  <c:v>177.65657999002499</c:v>
                </c:pt>
                <c:pt idx="2">
                  <c:v>177.40824417472501</c:v>
                </c:pt>
                <c:pt idx="3">
                  <c:v>176.99149472321599</c:v>
                </c:pt>
                <c:pt idx="4">
                  <c:v>175.70315936666699</c:v>
                </c:pt>
                <c:pt idx="5">
                  <c:v>178.22267408319101</c:v>
                </c:pt>
                <c:pt idx="6">
                  <c:v>177.90511026078099</c:v>
                </c:pt>
                <c:pt idx="7">
                  <c:v>177.608122837324</c:v>
                </c:pt>
                <c:pt idx="8">
                  <c:v>177.36429068527499</c:v>
                </c:pt>
                <c:pt idx="9">
                  <c:v>177.272363008582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7752-44CC-B86A-205FB735D4CC}"/>
            </c:ext>
          </c:extLst>
        </c:ser>
        <c:ser>
          <c:idx val="4"/>
          <c:order val="4"/>
          <c:tx>
            <c:strRef>
              <c:f>'Messkette (S_ua)'!$I$12:$I$13</c:f>
              <c:strCache>
                <c:ptCount val="2"/>
                <c:pt idx="0">
                  <c:v>225°</c:v>
                </c:pt>
                <c:pt idx="1">
                  <c:v>135° -- 315°</c:v>
                </c:pt>
              </c:strCache>
            </c:strRef>
          </c:tx>
          <c:spPr>
            <a:ln w="19080" cap="rnd">
              <a:solidFill>
                <a:srgbClr val="4BACC6"/>
              </a:solidFill>
              <a:round/>
            </a:ln>
          </c:spPr>
          <c:marker>
            <c:symbol val="circle"/>
            <c:size val="5"/>
            <c:spPr>
              <a:solidFill>
                <a:srgbClr val="4BACC6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de-DE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'Messkette (S_ua)'!$A$56:$A$65</c:f>
              <c:numCache>
                <c:formatCode>0.00</c:formatCode>
                <c:ptCount val="10"/>
                <c:pt idx="0">
                  <c:v>7000</c:v>
                </c:pt>
                <c:pt idx="1">
                  <c:v>7500</c:v>
                </c:pt>
                <c:pt idx="2">
                  <c:v>7750</c:v>
                </c:pt>
                <c:pt idx="3">
                  <c:v>7900</c:v>
                </c:pt>
                <c:pt idx="4">
                  <c:v>8000</c:v>
                </c:pt>
                <c:pt idx="5">
                  <c:v>8100</c:v>
                </c:pt>
                <c:pt idx="6">
                  <c:v>8250</c:v>
                </c:pt>
                <c:pt idx="7">
                  <c:v>8500</c:v>
                </c:pt>
                <c:pt idx="8">
                  <c:v>8750</c:v>
                </c:pt>
                <c:pt idx="9">
                  <c:v>9000</c:v>
                </c:pt>
              </c:numCache>
            </c:numRef>
          </c:xVal>
          <c:yVal>
            <c:numRef>
              <c:f>'Messkette (S_ua)'!$U$56:$U$65</c:f>
              <c:numCache>
                <c:formatCode>0.000</c:formatCode>
                <c:ptCount val="10"/>
                <c:pt idx="0">
                  <c:v>177.91961706097501</c:v>
                </c:pt>
                <c:pt idx="1">
                  <c:v>177.65783882942901</c:v>
                </c:pt>
                <c:pt idx="2">
                  <c:v>177.43356199111699</c:v>
                </c:pt>
                <c:pt idx="3">
                  <c:v>177.01761287145399</c:v>
                </c:pt>
                <c:pt idx="4">
                  <c:v>176.05334780122101</c:v>
                </c:pt>
                <c:pt idx="5">
                  <c:v>178.161998412792</c:v>
                </c:pt>
                <c:pt idx="6">
                  <c:v>177.89269283079301</c:v>
                </c:pt>
                <c:pt idx="7">
                  <c:v>177.653717906324</c:v>
                </c:pt>
                <c:pt idx="8">
                  <c:v>177.27456215518899</c:v>
                </c:pt>
                <c:pt idx="9">
                  <c:v>177.15324134781801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7752-44CC-B86A-205FB735D4CC}"/>
            </c:ext>
          </c:extLst>
        </c:ser>
        <c:ser>
          <c:idx val="5"/>
          <c:order val="5"/>
          <c:tx>
            <c:v>Mittelwert Terzreihe</c:v>
          </c:tx>
          <c:spPr>
            <a:ln w="19080" cap="rnd">
              <a:solidFill>
                <a:srgbClr val="F79646"/>
              </a:solidFill>
              <a:round/>
            </a:ln>
          </c:spPr>
          <c:marker>
            <c:symbol val="circle"/>
            <c:size val="5"/>
            <c:spPr>
              <a:solidFill>
                <a:srgbClr val="F79646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de-DE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'Messkette (S_ua)'!$A$46:$A$50</c:f>
              <c:numCache>
                <c:formatCode>0.00</c:formatCode>
                <c:ptCount val="5"/>
                <c:pt idx="0">
                  <c:v>6300</c:v>
                </c:pt>
                <c:pt idx="1">
                  <c:v>7500</c:v>
                </c:pt>
                <c:pt idx="2">
                  <c:v>8000</c:v>
                </c:pt>
                <c:pt idx="3">
                  <c:v>8500</c:v>
                </c:pt>
                <c:pt idx="4">
                  <c:v>9500</c:v>
                </c:pt>
              </c:numCache>
            </c:numRef>
          </c:xVal>
          <c:yVal>
            <c:numRef>
              <c:f>'Messkette (S_ua)'!$N$46:$N$50</c:f>
              <c:numCache>
                <c:formatCode>0.000</c:formatCode>
                <c:ptCount val="5"/>
                <c:pt idx="0">
                  <c:v>178.15225237435516</c:v>
                </c:pt>
                <c:pt idx="1">
                  <c:v>177.68721629232815</c:v>
                </c:pt>
                <c:pt idx="2">
                  <c:v>175.65755452544002</c:v>
                </c:pt>
                <c:pt idx="3">
                  <c:v>177.57429511486203</c:v>
                </c:pt>
                <c:pt idx="4">
                  <c:v>177.12899120123802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7752-44CC-B86A-205FB735D4CC}"/>
            </c:ext>
          </c:extLst>
        </c:ser>
        <c:ser>
          <c:idx val="6"/>
          <c:order val="6"/>
          <c:tx>
            <c:v>Mittelwert Feinmessung</c:v>
          </c:tx>
          <c:spPr>
            <a:ln w="19080" cap="rnd">
              <a:solidFill>
                <a:srgbClr val="2C4D75"/>
              </a:solidFill>
              <a:round/>
            </a:ln>
          </c:spPr>
          <c:marker>
            <c:symbol val="circle"/>
            <c:size val="5"/>
            <c:spPr>
              <a:solidFill>
                <a:srgbClr val="2C4D75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de-DE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'Messkette (S_ua)'!$M$56:$M$65</c:f>
              <c:numCache>
                <c:formatCode>0.00</c:formatCode>
                <c:ptCount val="10"/>
                <c:pt idx="0">
                  <c:v>7000</c:v>
                </c:pt>
                <c:pt idx="1">
                  <c:v>7500</c:v>
                </c:pt>
                <c:pt idx="2">
                  <c:v>7750</c:v>
                </c:pt>
                <c:pt idx="3">
                  <c:v>7900</c:v>
                </c:pt>
                <c:pt idx="4">
                  <c:v>8000</c:v>
                </c:pt>
                <c:pt idx="5">
                  <c:v>8100</c:v>
                </c:pt>
                <c:pt idx="6">
                  <c:v>8250</c:v>
                </c:pt>
                <c:pt idx="7">
                  <c:v>8500</c:v>
                </c:pt>
                <c:pt idx="8">
                  <c:v>8750</c:v>
                </c:pt>
                <c:pt idx="9">
                  <c:v>9000</c:v>
                </c:pt>
              </c:numCache>
            </c:numRef>
          </c:xVal>
          <c:yVal>
            <c:numRef>
              <c:f>'Messkette (S_ua)'!$N$56:$N$65</c:f>
              <c:numCache>
                <c:formatCode>0.000</c:formatCode>
                <c:ptCount val="10"/>
                <c:pt idx="0">
                  <c:v>177.944554181239</c:v>
                </c:pt>
                <c:pt idx="1">
                  <c:v>177.7028680906472</c:v>
                </c:pt>
                <c:pt idx="2">
                  <c:v>177.4747083011336</c:v>
                </c:pt>
                <c:pt idx="3">
                  <c:v>177.03920805576021</c:v>
                </c:pt>
                <c:pt idx="4">
                  <c:v>174.77513289714221</c:v>
                </c:pt>
                <c:pt idx="5">
                  <c:v>177.54656349329002</c:v>
                </c:pt>
                <c:pt idx="6">
                  <c:v>177.66296845641801</c:v>
                </c:pt>
                <c:pt idx="7">
                  <c:v>177.57391005285723</c:v>
                </c:pt>
                <c:pt idx="8">
                  <c:v>177.41010824982399</c:v>
                </c:pt>
                <c:pt idx="9">
                  <c:v>177.2054501475136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7752-44CC-B86A-205FB735D4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54649"/>
        <c:axId val="15629600"/>
      </c:scatterChart>
      <c:valAx>
        <c:axId val="654649"/>
        <c:scaling>
          <c:orientation val="minMax"/>
          <c:min val="6000"/>
        </c:scaling>
        <c:delete val="0"/>
        <c:axPos val="b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title>
          <c:tx>
            <c:rich>
              <a:bodyPr rot="0"/>
              <a:lstStyle/>
              <a:p>
                <a:pPr>
                  <a:defRPr lang="en-US" sz="1000" b="0" strike="noStrike" spc="-1">
                    <a:solidFill>
                      <a:srgbClr val="595959"/>
                    </a:solidFill>
                    <a:latin typeface="Calibri"/>
                  </a:defRPr>
                </a:pPr>
                <a:r>
                  <a:rPr lang="en-US" sz="1000" b="0" strike="noStrike" spc="-1">
                    <a:solidFill>
                      <a:srgbClr val="595959"/>
                    </a:solidFill>
                    <a:latin typeface="Calibri"/>
                  </a:rPr>
                  <a:t>f in Hz</a:t>
                </a:r>
              </a:p>
            </c:rich>
          </c:tx>
          <c:overlay val="0"/>
          <c:spPr>
            <a:noFill/>
            <a:ln w="0">
              <a:noFill/>
            </a:ln>
          </c:spPr>
        </c:title>
        <c:numFmt formatCode="0.00" sourceLinked="0"/>
        <c:majorTickMark val="none"/>
        <c:minorTickMark val="none"/>
        <c:tickLblPos val="nextTo"/>
        <c:spPr>
          <a:ln w="9360">
            <a:solidFill>
              <a:srgbClr val="BFBFBF"/>
            </a:solidFill>
            <a:round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de-DE"/>
          </a:p>
        </c:txPr>
        <c:crossAx val="15629600"/>
        <c:crosses val="autoZero"/>
        <c:crossBetween val="midCat"/>
      </c:valAx>
      <c:valAx>
        <c:axId val="15629600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title>
          <c:tx>
            <c:rich>
              <a:bodyPr rot="-5400000"/>
              <a:lstStyle/>
              <a:p>
                <a:pPr>
                  <a:defRPr lang="en-US" sz="1000" b="0" strike="noStrike" spc="-1">
                    <a:solidFill>
                      <a:srgbClr val="595959"/>
                    </a:solidFill>
                    <a:latin typeface="Calibri"/>
                  </a:defRPr>
                </a:pPr>
                <a:r>
                  <a:rPr lang="en-US" sz="1000" b="0" strike="noStrike" spc="-1">
                    <a:solidFill>
                      <a:srgbClr val="595959"/>
                    </a:solidFill>
                    <a:latin typeface="Calibri"/>
                  </a:rPr>
                  <a:t>Phasenverschiebung in 1°</a:t>
                </a:r>
              </a:p>
            </c:rich>
          </c:tx>
          <c:overlay val="0"/>
          <c:spPr>
            <a:noFill/>
            <a:ln w="0">
              <a:noFill/>
            </a:ln>
          </c:spPr>
        </c:title>
        <c:numFmt formatCode="0.000" sourceLinked="0"/>
        <c:majorTickMark val="none"/>
        <c:minorTickMark val="none"/>
        <c:tickLblPos val="nextTo"/>
        <c:spPr>
          <a:ln w="9360">
            <a:solidFill>
              <a:srgbClr val="BFBFBF"/>
            </a:solidFill>
            <a:round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de-DE"/>
          </a:p>
        </c:txPr>
        <c:crossAx val="654649"/>
        <c:crosses val="autoZero"/>
        <c:crossBetween val="midCat"/>
      </c:valAx>
      <c:spPr>
        <a:noFill/>
        <a:ln w="0">
          <a:noFill/>
        </a:ln>
      </c:spPr>
    </c:plotArea>
    <c:legend>
      <c:legendPos val="b"/>
      <c:overlay val="0"/>
      <c:spPr>
        <a:noFill/>
        <a:ln w="0">
          <a:noFill/>
        </a:ln>
      </c:spPr>
      <c:txPr>
        <a:bodyPr/>
        <a:lstStyle/>
        <a:p>
          <a:pPr>
            <a:defRPr sz="900" b="0" strike="noStrike" spc="-1">
              <a:solidFill>
                <a:srgbClr val="595959"/>
              </a:solidFill>
              <a:latin typeface="Calibri"/>
            </a:defRPr>
          </a:pPr>
          <a:endParaRPr lang="de-DE"/>
        </a:p>
      </c:txPr>
    </c:legend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c:style val="2"/>
  <c:chart>
    <c:title>
      <c:tx>
        <c:rich>
          <a:bodyPr rot="0"/>
          <a:lstStyle/>
          <a:p>
            <a:pPr>
              <a:defRPr lang="en-US" sz="1400" b="0" strike="noStrike" spc="-1">
                <a:solidFill>
                  <a:srgbClr val="595959"/>
                </a:solidFill>
                <a:latin typeface="Calibri"/>
              </a:defRPr>
            </a:pPr>
            <a:r>
              <a:rPr lang="en-US" sz="1400" b="0" strike="noStrike" spc="-1">
                <a:solidFill>
                  <a:srgbClr val="595959"/>
                </a:solidFill>
                <a:latin typeface="Calibri"/>
              </a:rPr>
              <a:t>Frequenzgang des Ladungs-ÜTK (Betrag)</a:t>
            </a:r>
          </a:p>
        </c:rich>
      </c:tx>
      <c:overlay val="0"/>
      <c:spPr>
        <a:noFill/>
        <a:ln w="0">
          <a:noFill/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PTB</c:v>
          </c:tx>
          <c:spPr>
            <a:ln w="19080" cap="rnd">
              <a:solidFill>
                <a:srgbClr val="4F81BD"/>
              </a:solidFill>
              <a:round/>
            </a:ln>
          </c:spPr>
          <c:marker>
            <c:symbol val="circle"/>
            <c:size val="5"/>
            <c:spPr>
              <a:solidFill>
                <a:srgbClr val="4F81BD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de-DE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'Vergleich PTB-Accelerator Meas'!$A$64:$A$100</c:f>
              <c:numCache>
                <c:formatCode>0.00</c:formatCode>
                <c:ptCount val="37"/>
                <c:pt idx="0">
                  <c:v>10</c:v>
                </c:pt>
                <c:pt idx="1">
                  <c:v>12.5</c:v>
                </c:pt>
                <c:pt idx="2">
                  <c:v>16</c:v>
                </c:pt>
                <c:pt idx="3">
                  <c:v>20</c:v>
                </c:pt>
                <c:pt idx="4">
                  <c:v>25</c:v>
                </c:pt>
                <c:pt idx="5">
                  <c:v>31.5</c:v>
                </c:pt>
                <c:pt idx="6">
                  <c:v>40</c:v>
                </c:pt>
                <c:pt idx="7">
                  <c:v>46.7</c:v>
                </c:pt>
                <c:pt idx="8">
                  <c:v>50</c:v>
                </c:pt>
                <c:pt idx="9">
                  <c:v>53.3</c:v>
                </c:pt>
                <c:pt idx="10">
                  <c:v>63</c:v>
                </c:pt>
                <c:pt idx="11">
                  <c:v>80</c:v>
                </c:pt>
                <c:pt idx="12">
                  <c:v>100</c:v>
                </c:pt>
                <c:pt idx="13">
                  <c:v>125</c:v>
                </c:pt>
                <c:pt idx="14">
                  <c:v>160</c:v>
                </c:pt>
                <c:pt idx="15">
                  <c:v>200</c:v>
                </c:pt>
                <c:pt idx="16">
                  <c:v>250</c:v>
                </c:pt>
                <c:pt idx="17">
                  <c:v>315</c:v>
                </c:pt>
                <c:pt idx="18">
                  <c:v>400</c:v>
                </c:pt>
                <c:pt idx="19">
                  <c:v>500</c:v>
                </c:pt>
                <c:pt idx="20">
                  <c:v>630</c:v>
                </c:pt>
                <c:pt idx="21">
                  <c:v>800</c:v>
                </c:pt>
                <c:pt idx="22">
                  <c:v>1000</c:v>
                </c:pt>
                <c:pt idx="23">
                  <c:v>1250</c:v>
                </c:pt>
                <c:pt idx="24">
                  <c:v>1600</c:v>
                </c:pt>
                <c:pt idx="25">
                  <c:v>2000</c:v>
                </c:pt>
                <c:pt idx="26">
                  <c:v>2500</c:v>
                </c:pt>
                <c:pt idx="27">
                  <c:v>3150</c:v>
                </c:pt>
                <c:pt idx="28">
                  <c:v>4000</c:v>
                </c:pt>
                <c:pt idx="29">
                  <c:v>5000</c:v>
                </c:pt>
                <c:pt idx="30">
                  <c:v>6300</c:v>
                </c:pt>
                <c:pt idx="31">
                  <c:v>7500</c:v>
                </c:pt>
                <c:pt idx="32">
                  <c:v>8000</c:v>
                </c:pt>
                <c:pt idx="33">
                  <c:v>8500</c:v>
                </c:pt>
                <c:pt idx="34">
                  <c:v>9500</c:v>
                </c:pt>
                <c:pt idx="35">
                  <c:v>10000</c:v>
                </c:pt>
                <c:pt idx="36">
                  <c:v>10500</c:v>
                </c:pt>
              </c:numCache>
            </c:numRef>
          </c:xVal>
          <c:yVal>
            <c:numRef>
              <c:f>'Vergleich PTB-Accelerator Meas'!$M$64:$M$100</c:f>
              <c:numCache>
                <c:formatCode>0.0000</c:formatCode>
                <c:ptCount val="37"/>
                <c:pt idx="0">
                  <c:v>0.12999010171362926</c:v>
                </c:pt>
                <c:pt idx="1">
                  <c:v>0.12995801167310528</c:v>
                </c:pt>
                <c:pt idx="2">
                  <c:v>0.13017213341666342</c:v>
                </c:pt>
                <c:pt idx="3">
                  <c:v>0.1301536084223788</c:v>
                </c:pt>
                <c:pt idx="4">
                  <c:v>0.13013230411320065</c:v>
                </c:pt>
                <c:pt idx="5">
                  <c:v>0.13022434297649976</c:v>
                </c:pt>
                <c:pt idx="6">
                  <c:v>0.13018720147878771</c:v>
                </c:pt>
                <c:pt idx="8">
                  <c:v>0.1302023130910312</c:v>
                </c:pt>
                <c:pt idx="10">
                  <c:v>0.13023763825873191</c:v>
                </c:pt>
                <c:pt idx="11">
                  <c:v>0.13023759215073322</c:v>
                </c:pt>
                <c:pt idx="12">
                  <c:v>0.13009081151327942</c:v>
                </c:pt>
                <c:pt idx="13">
                  <c:v>0.13010090084855805</c:v>
                </c:pt>
                <c:pt idx="14" formatCode="0.000000">
                  <c:v>0.13011093866045029</c:v>
                </c:pt>
                <c:pt idx="15">
                  <c:v>0.13012306496947743</c:v>
                </c:pt>
                <c:pt idx="16">
                  <c:v>0.13012790350215411</c:v>
                </c:pt>
                <c:pt idx="17">
                  <c:v>0.13013676681617048</c:v>
                </c:pt>
                <c:pt idx="18">
                  <c:v>0.13014795196485898</c:v>
                </c:pt>
                <c:pt idx="19">
                  <c:v>0.13017798086329593</c:v>
                </c:pt>
                <c:pt idx="20">
                  <c:v>0.13015716030729507</c:v>
                </c:pt>
                <c:pt idx="21">
                  <c:v>0.13026467983914294</c:v>
                </c:pt>
                <c:pt idx="22">
                  <c:v>0.13032018490004316</c:v>
                </c:pt>
                <c:pt idx="23">
                  <c:v>0.13040677656408653</c:v>
                </c:pt>
                <c:pt idx="24">
                  <c:v>0.13058065650225745</c:v>
                </c:pt>
                <c:pt idx="25">
                  <c:v>0.13084082272286546</c:v>
                </c:pt>
                <c:pt idx="26">
                  <c:v>0.13118749632547885</c:v>
                </c:pt>
                <c:pt idx="27">
                  <c:v>0.13182493942304047</c:v>
                </c:pt>
                <c:pt idx="28">
                  <c:v>0.13283781652963811</c:v>
                </c:pt>
                <c:pt idx="29">
                  <c:v>0.13445279942516261</c:v>
                </c:pt>
                <c:pt idx="30">
                  <c:v>0.13716991727260422</c:v>
                </c:pt>
                <c:pt idx="32">
                  <c:v>0.14159162378647244</c:v>
                </c:pt>
                <c:pt idx="35">
                  <c:v>0.14913050389618512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C45-4E62-A4A5-4E24B5ECB3FD}"/>
            </c:ext>
          </c:extLst>
        </c:ser>
        <c:ser>
          <c:idx val="1"/>
          <c:order val="1"/>
          <c:tx>
            <c:v>Ford</c:v>
          </c:tx>
          <c:spPr>
            <a:ln w="19080" cap="rnd">
              <a:solidFill>
                <a:srgbClr val="C0504D"/>
              </a:solidFill>
              <a:round/>
            </a:ln>
          </c:spPr>
          <c:marker>
            <c:symbol val="circle"/>
            <c:size val="5"/>
            <c:spPr>
              <a:solidFill>
                <a:srgbClr val="C0504D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de-DE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'Vergleich PTB-Accelerator Meas'!$A$16:$A$52</c:f>
              <c:numCache>
                <c:formatCode>0.00</c:formatCode>
                <c:ptCount val="37"/>
                <c:pt idx="0">
                  <c:v>10</c:v>
                </c:pt>
                <c:pt idx="1">
                  <c:v>12.5</c:v>
                </c:pt>
                <c:pt idx="2">
                  <c:v>16</c:v>
                </c:pt>
                <c:pt idx="3">
                  <c:v>20</c:v>
                </c:pt>
                <c:pt idx="4">
                  <c:v>25</c:v>
                </c:pt>
                <c:pt idx="5">
                  <c:v>31.5</c:v>
                </c:pt>
                <c:pt idx="6">
                  <c:v>40</c:v>
                </c:pt>
                <c:pt idx="7">
                  <c:v>46.7</c:v>
                </c:pt>
                <c:pt idx="8">
                  <c:v>50</c:v>
                </c:pt>
                <c:pt idx="9">
                  <c:v>53.3</c:v>
                </c:pt>
                <c:pt idx="10">
                  <c:v>63</c:v>
                </c:pt>
                <c:pt idx="11">
                  <c:v>80</c:v>
                </c:pt>
                <c:pt idx="12">
                  <c:v>100</c:v>
                </c:pt>
                <c:pt idx="13">
                  <c:v>125</c:v>
                </c:pt>
                <c:pt idx="14">
                  <c:v>160</c:v>
                </c:pt>
                <c:pt idx="15">
                  <c:v>200</c:v>
                </c:pt>
                <c:pt idx="16">
                  <c:v>250</c:v>
                </c:pt>
                <c:pt idx="17">
                  <c:v>315</c:v>
                </c:pt>
                <c:pt idx="18">
                  <c:v>400</c:v>
                </c:pt>
                <c:pt idx="19">
                  <c:v>500</c:v>
                </c:pt>
                <c:pt idx="20">
                  <c:v>630</c:v>
                </c:pt>
                <c:pt idx="21">
                  <c:v>800</c:v>
                </c:pt>
                <c:pt idx="22">
                  <c:v>1000</c:v>
                </c:pt>
                <c:pt idx="23">
                  <c:v>1250</c:v>
                </c:pt>
                <c:pt idx="24">
                  <c:v>1600</c:v>
                </c:pt>
                <c:pt idx="25">
                  <c:v>2000</c:v>
                </c:pt>
                <c:pt idx="26">
                  <c:v>2500</c:v>
                </c:pt>
                <c:pt idx="27">
                  <c:v>3150</c:v>
                </c:pt>
                <c:pt idx="28">
                  <c:v>4000</c:v>
                </c:pt>
                <c:pt idx="29">
                  <c:v>5000</c:v>
                </c:pt>
                <c:pt idx="30">
                  <c:v>6300</c:v>
                </c:pt>
                <c:pt idx="31">
                  <c:v>7500</c:v>
                </c:pt>
                <c:pt idx="32">
                  <c:v>8000</c:v>
                </c:pt>
                <c:pt idx="33">
                  <c:v>8500</c:v>
                </c:pt>
                <c:pt idx="34">
                  <c:v>9500</c:v>
                </c:pt>
                <c:pt idx="35">
                  <c:v>10000</c:v>
                </c:pt>
                <c:pt idx="36">
                  <c:v>10500</c:v>
                </c:pt>
              </c:numCache>
            </c:numRef>
          </c:xVal>
          <c:yVal>
            <c:numRef>
              <c:f>'Vergleich PTB-Accelerator Meas'!$M$16:$M$52</c:f>
              <c:numCache>
                <c:formatCode>0.0000</c:formatCode>
                <c:ptCount val="37"/>
                <c:pt idx="0">
                  <c:v>0.13013937377561891</c:v>
                </c:pt>
                <c:pt idx="1">
                  <c:v>0.13008550035101585</c:v>
                </c:pt>
                <c:pt idx="2">
                  <c:v>0.13027380829833235</c:v>
                </c:pt>
                <c:pt idx="3">
                  <c:v>0.13024075515044622</c:v>
                </c:pt>
                <c:pt idx="4">
                  <c:v>0.13020882930030134</c:v>
                </c:pt>
                <c:pt idx="5">
                  <c:v>0.13031281985051596</c:v>
                </c:pt>
                <c:pt idx="6">
                  <c:v>0.13023777182108906</c:v>
                </c:pt>
                <c:pt idx="7">
                  <c:v>0.13023599084948112</c:v>
                </c:pt>
                <c:pt idx="8">
                  <c:v>0.1302482499841128</c:v>
                </c:pt>
                <c:pt idx="9">
                  <c:v>0.13026883032339659</c:v>
                </c:pt>
                <c:pt idx="10">
                  <c:v>0.13019947530800893</c:v>
                </c:pt>
                <c:pt idx="11">
                  <c:v>0.13022506861920691</c:v>
                </c:pt>
                <c:pt idx="12">
                  <c:v>0.13013587137275606</c:v>
                </c:pt>
                <c:pt idx="13">
                  <c:v>0.13012940213586505</c:v>
                </c:pt>
                <c:pt idx="14">
                  <c:v>0.1301407850828378</c:v>
                </c:pt>
                <c:pt idx="15">
                  <c:v>0.13015599265637098</c:v>
                </c:pt>
                <c:pt idx="16">
                  <c:v>0.13016298363151327</c:v>
                </c:pt>
                <c:pt idx="17">
                  <c:v>0.13016554639561015</c:v>
                </c:pt>
                <c:pt idx="18">
                  <c:v>0.13018072712287612</c:v>
                </c:pt>
                <c:pt idx="19">
                  <c:v>0.13020467657431073</c:v>
                </c:pt>
                <c:pt idx="20">
                  <c:v>0.13018802873064339</c:v>
                </c:pt>
                <c:pt idx="21">
                  <c:v>0.13028271962366428</c:v>
                </c:pt>
                <c:pt idx="22">
                  <c:v>0.13034408100764019</c:v>
                </c:pt>
                <c:pt idx="23">
                  <c:v>0.13042863552377701</c:v>
                </c:pt>
                <c:pt idx="24">
                  <c:v>0.13059299849236791</c:v>
                </c:pt>
                <c:pt idx="25">
                  <c:v>0.13086464089372829</c:v>
                </c:pt>
                <c:pt idx="26">
                  <c:v>0.13120888060570524</c:v>
                </c:pt>
                <c:pt idx="27">
                  <c:v>0.13185511421755314</c:v>
                </c:pt>
                <c:pt idx="28">
                  <c:v>0.13288286966804663</c:v>
                </c:pt>
                <c:pt idx="29">
                  <c:v>0.13449135769463064</c:v>
                </c:pt>
                <c:pt idx="30">
                  <c:v>0.13713513658679036</c:v>
                </c:pt>
                <c:pt idx="31">
                  <c:v>0.14053886817229388</c:v>
                </c:pt>
                <c:pt idx="32">
                  <c:v>0.14204966905853966</c:v>
                </c:pt>
                <c:pt idx="33">
                  <c:v>0.14264649184247172</c:v>
                </c:pt>
                <c:pt idx="34">
                  <c:v>0.14676741705471624</c:v>
                </c:pt>
                <c:pt idx="35">
                  <c:v>0.14895300470728645</c:v>
                </c:pt>
                <c:pt idx="36">
                  <c:v>0.15119098601360684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3C45-4E62-A4A5-4E24B5ECB3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001468"/>
        <c:axId val="16208870"/>
      </c:scatterChart>
      <c:valAx>
        <c:axId val="10001468"/>
        <c:scaling>
          <c:logBase val="10"/>
          <c:orientation val="minMax"/>
        </c:scaling>
        <c:delete val="0"/>
        <c:axPos val="b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minorGridlines>
          <c:spPr>
            <a:ln w="9360">
              <a:solidFill>
                <a:srgbClr val="F2F2F2"/>
              </a:solidFill>
              <a:round/>
            </a:ln>
          </c:spPr>
        </c:minorGridlines>
        <c:title>
          <c:tx>
            <c:rich>
              <a:bodyPr rot="0"/>
              <a:lstStyle/>
              <a:p>
                <a:pPr>
                  <a:defRPr lang="en-US" sz="1000" b="0" strike="noStrike" spc="-1">
                    <a:solidFill>
                      <a:srgbClr val="595959"/>
                    </a:solidFill>
                    <a:latin typeface="Calibri"/>
                  </a:defRPr>
                </a:pPr>
                <a:r>
                  <a:rPr lang="en-US" sz="1000" b="0" strike="noStrike" spc="-1">
                    <a:solidFill>
                      <a:srgbClr val="595959"/>
                    </a:solidFill>
                    <a:latin typeface="Calibri"/>
                  </a:rPr>
                  <a:t>f in Hz</a:t>
                </a:r>
              </a:p>
            </c:rich>
          </c:tx>
          <c:overlay val="0"/>
          <c:spPr>
            <a:noFill/>
            <a:ln w="0">
              <a:noFill/>
            </a:ln>
          </c:spPr>
        </c:title>
        <c:numFmt formatCode="0.00" sourceLinked="0"/>
        <c:majorTickMark val="out"/>
        <c:minorTickMark val="out"/>
        <c:tickLblPos val="nextTo"/>
        <c:spPr>
          <a:ln w="9360">
            <a:solidFill>
              <a:srgbClr val="BFBFBF"/>
            </a:solidFill>
            <a:round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de-DE"/>
          </a:p>
        </c:txPr>
        <c:crossAx val="16208870"/>
        <c:crosses val="autoZero"/>
        <c:crossBetween val="midCat"/>
      </c:valAx>
      <c:valAx>
        <c:axId val="16208870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title>
          <c:tx>
            <c:rich>
              <a:bodyPr rot="-5400000"/>
              <a:lstStyle/>
              <a:p>
                <a:pPr>
                  <a:defRPr lang="en-US" sz="1000" b="0" strike="noStrike" spc="-1">
                    <a:solidFill>
                      <a:srgbClr val="595959"/>
                    </a:solidFill>
                    <a:latin typeface="Calibri"/>
                  </a:defRPr>
                </a:pPr>
                <a:r>
                  <a:rPr lang="en-US" sz="1000" b="0" strike="noStrike" spc="-1">
                    <a:solidFill>
                      <a:srgbClr val="595959"/>
                    </a:solidFill>
                    <a:latin typeface="Calibri"/>
                  </a:rPr>
                  <a:t>|S_qa(f)| in pC/(m/s²)</a:t>
                </a:r>
              </a:p>
            </c:rich>
          </c:tx>
          <c:overlay val="0"/>
          <c:spPr>
            <a:noFill/>
            <a:ln w="0">
              <a:noFill/>
            </a:ln>
          </c:spPr>
        </c:title>
        <c:numFmt formatCode="0.0000" sourceLinked="0"/>
        <c:majorTickMark val="out"/>
        <c:minorTickMark val="out"/>
        <c:tickLblPos val="nextTo"/>
        <c:spPr>
          <a:ln w="9360">
            <a:solidFill>
              <a:srgbClr val="BFBFBF"/>
            </a:solidFill>
            <a:round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de-DE"/>
          </a:p>
        </c:txPr>
        <c:crossAx val="10001468"/>
        <c:crosses val="autoZero"/>
        <c:crossBetween val="midCat"/>
      </c:valAx>
      <c:spPr>
        <a:noFill/>
        <a:ln w="0">
          <a:noFill/>
        </a:ln>
      </c:spPr>
    </c:plotArea>
    <c:legend>
      <c:legendPos val="b"/>
      <c:overlay val="0"/>
      <c:spPr>
        <a:noFill/>
        <a:ln w="0">
          <a:noFill/>
        </a:ln>
      </c:spPr>
      <c:txPr>
        <a:bodyPr/>
        <a:lstStyle/>
        <a:p>
          <a:pPr>
            <a:defRPr sz="900" b="0" strike="noStrike" spc="-1">
              <a:solidFill>
                <a:srgbClr val="595959"/>
              </a:solidFill>
              <a:latin typeface="Calibri"/>
            </a:defRPr>
          </a:pPr>
          <a:endParaRPr lang="de-DE"/>
        </a:p>
      </c:txPr>
    </c:legend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c:style val="2"/>
  <c:chart>
    <c:title>
      <c:tx>
        <c:rich>
          <a:bodyPr rot="0"/>
          <a:lstStyle/>
          <a:p>
            <a:pPr>
              <a:defRPr lang="en-US" sz="1200" b="0" strike="noStrike" spc="-1">
                <a:solidFill>
                  <a:srgbClr val="595959"/>
                </a:solidFill>
                <a:latin typeface="Calibri"/>
              </a:defRPr>
            </a:pPr>
            <a:r>
              <a:rPr lang="en-US" sz="1200" b="0" strike="noStrike" spc="-1">
                <a:solidFill>
                  <a:srgbClr val="595959"/>
                </a:solidFill>
                <a:latin typeface="Calibri"/>
              </a:rPr>
              <a:t>Frequenzgang (Betrag), Messkette (B&amp;K 8305, S/N: 1842876 )</a:t>
            </a:r>
          </a:p>
        </c:rich>
      </c:tx>
      <c:overlay val="0"/>
      <c:spPr>
        <a:noFill/>
        <a:ln w="0">
          <a:noFill/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2022</c:v>
          </c:tx>
          <c:spPr>
            <a:ln w="19080" cap="rnd">
              <a:solidFill>
                <a:srgbClr val="4F81BD"/>
              </a:solidFill>
              <a:round/>
            </a:ln>
          </c:spPr>
          <c:marker>
            <c:symbol val="circle"/>
            <c:size val="5"/>
            <c:spPr>
              <a:solidFill>
                <a:srgbClr val="4F81BD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de-DE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errBars>
            <c:errDir val="y"/>
            <c:errBarType val="both"/>
            <c:errValType val="cust"/>
            <c:noEndCap val="0"/>
            <c:plus>
              <c:numRef>
                <c:f>'Aufnehmer (S_qa)'!$F$16:$F$46</c:f>
                <c:numCache>
                  <c:formatCode>General</c:formatCode>
                  <c:ptCount val="31"/>
                  <c:pt idx="0">
                    <c:v>2.6028908818427046E-4</c:v>
                  </c:pt>
                  <c:pt idx="1">
                    <c:v>2.6034747641923953E-4</c:v>
                  </c:pt>
                  <c:pt idx="2">
                    <c:v>2.6031894336706719E-4</c:v>
                  </c:pt>
                  <c:pt idx="3">
                    <c:v>2.6031811349496619E-4</c:v>
                  </c:pt>
                  <c:pt idx="4">
                    <c:v>2.6033259442310303E-4</c:v>
                  </c:pt>
                  <c:pt idx="5">
                    <c:v>2.6033515059902001E-4</c:v>
                  </c:pt>
                  <c:pt idx="6">
                    <c:v>2.6034932190251332E-4</c:v>
                  </c:pt>
                  <c:pt idx="7">
                    <c:v>2.6031517914958726E-4</c:v>
                  </c:pt>
                  <c:pt idx="8">
                    <c:v>2.6025259763204941E-4</c:v>
                  </c:pt>
                  <c:pt idx="9">
                    <c:v>2.6026919385001572E-4</c:v>
                  </c:pt>
                  <c:pt idx="10">
                    <c:v>2.6024052649869194E-4</c:v>
                  </c:pt>
                  <c:pt idx="11">
                    <c:v>2.6024404236682118E-4</c:v>
                  </c:pt>
                  <c:pt idx="12">
                    <c:v>2.6023289127147405E-4</c:v>
                  </c:pt>
                  <c:pt idx="13">
                    <c:v>2.6023661110362892E-4</c:v>
                  </c:pt>
                  <c:pt idx="14">
                    <c:v>2.6027653893020606E-4</c:v>
                  </c:pt>
                  <c:pt idx="15">
                    <c:v>2.6027466531438449E-4</c:v>
                  </c:pt>
                  <c:pt idx="16">
                    <c:v>2.6030487729932481E-4</c:v>
                  </c:pt>
                  <c:pt idx="17">
                    <c:v>2.6035742473870857E-4</c:v>
                  </c:pt>
                  <c:pt idx="18">
                    <c:v>2.6034268135680946E-4</c:v>
                  </c:pt>
                  <c:pt idx="19">
                    <c:v>2.6054007901569727E-4</c:v>
                  </c:pt>
                  <c:pt idx="20">
                    <c:v>2.606611996693225E-4</c:v>
                  </c:pt>
                  <c:pt idx="21">
                    <c:v>2.608852789861446E-4</c:v>
                  </c:pt>
                  <c:pt idx="22">
                    <c:v>3.9172586531574028E-4</c:v>
                  </c:pt>
                  <c:pt idx="23">
                    <c:v>3.9254357837787112E-4</c:v>
                  </c:pt>
                  <c:pt idx="24">
                    <c:v>3.9371036407257485E-4</c:v>
                  </c:pt>
                  <c:pt idx="25">
                    <c:v>3.9565403918780361E-4</c:v>
                  </c:pt>
                  <c:pt idx="26">
                    <c:v>3.9900782646194488E-4</c:v>
                  </c:pt>
                  <c:pt idx="27">
                    <c:v>5.3867326230817847E-4</c:v>
                  </c:pt>
                  <c:pt idx="28">
                    <c:v>5.5013116128980631E-4</c:v>
                  </c:pt>
                  <c:pt idx="29">
                    <c:v>5.7140906102139935E-4</c:v>
                  </c:pt>
                  <c:pt idx="30">
                    <c:v>5.9870445919559011E-4</c:v>
                  </c:pt>
                </c:numCache>
              </c:numRef>
            </c:plus>
            <c:minus>
              <c:numRef>
                <c:f>'Aufnehmer (S_qa)'!$F$16:$F$46</c:f>
                <c:numCache>
                  <c:formatCode>General</c:formatCode>
                  <c:ptCount val="31"/>
                  <c:pt idx="0">
                    <c:v>2.6028908818427046E-4</c:v>
                  </c:pt>
                  <c:pt idx="1">
                    <c:v>2.6034747641923953E-4</c:v>
                  </c:pt>
                  <c:pt idx="2">
                    <c:v>2.6031894336706719E-4</c:v>
                  </c:pt>
                  <c:pt idx="3">
                    <c:v>2.6031811349496619E-4</c:v>
                  </c:pt>
                  <c:pt idx="4">
                    <c:v>2.6033259442310303E-4</c:v>
                  </c:pt>
                  <c:pt idx="5">
                    <c:v>2.6033515059902001E-4</c:v>
                  </c:pt>
                  <c:pt idx="6">
                    <c:v>2.6034932190251332E-4</c:v>
                  </c:pt>
                  <c:pt idx="7">
                    <c:v>2.6031517914958726E-4</c:v>
                  </c:pt>
                  <c:pt idx="8">
                    <c:v>2.6025259763204941E-4</c:v>
                  </c:pt>
                  <c:pt idx="9">
                    <c:v>2.6026919385001572E-4</c:v>
                  </c:pt>
                  <c:pt idx="10">
                    <c:v>2.6024052649869194E-4</c:v>
                  </c:pt>
                  <c:pt idx="11">
                    <c:v>2.6024404236682118E-4</c:v>
                  </c:pt>
                  <c:pt idx="12">
                    <c:v>2.6023289127147405E-4</c:v>
                  </c:pt>
                  <c:pt idx="13">
                    <c:v>2.6023661110362892E-4</c:v>
                  </c:pt>
                  <c:pt idx="14">
                    <c:v>2.6027653893020606E-4</c:v>
                  </c:pt>
                  <c:pt idx="15">
                    <c:v>2.6027466531438449E-4</c:v>
                  </c:pt>
                  <c:pt idx="16">
                    <c:v>2.6030487729932481E-4</c:v>
                  </c:pt>
                  <c:pt idx="17">
                    <c:v>2.6035742473870857E-4</c:v>
                  </c:pt>
                  <c:pt idx="18">
                    <c:v>2.6034268135680946E-4</c:v>
                  </c:pt>
                  <c:pt idx="19">
                    <c:v>2.6054007901569727E-4</c:v>
                  </c:pt>
                  <c:pt idx="20">
                    <c:v>2.606611996693225E-4</c:v>
                  </c:pt>
                  <c:pt idx="21">
                    <c:v>2.608852789861446E-4</c:v>
                  </c:pt>
                  <c:pt idx="22">
                    <c:v>3.9172586531574028E-4</c:v>
                  </c:pt>
                  <c:pt idx="23">
                    <c:v>3.9254357837787112E-4</c:v>
                  </c:pt>
                  <c:pt idx="24">
                    <c:v>3.9371036407257485E-4</c:v>
                  </c:pt>
                  <c:pt idx="25">
                    <c:v>3.9565403918780361E-4</c:v>
                  </c:pt>
                  <c:pt idx="26">
                    <c:v>3.9900782646194488E-4</c:v>
                  </c:pt>
                  <c:pt idx="27">
                    <c:v>5.3867326230817847E-4</c:v>
                  </c:pt>
                  <c:pt idx="28">
                    <c:v>5.5013116128980631E-4</c:v>
                  </c:pt>
                  <c:pt idx="29">
                    <c:v>5.7140906102139935E-4</c:v>
                  </c:pt>
                  <c:pt idx="30">
                    <c:v>5.9870445919559011E-4</c:v>
                  </c:pt>
                </c:numCache>
              </c:numRef>
            </c:minus>
            <c:spPr>
              <a:ln w="9360">
                <a:solidFill>
                  <a:srgbClr val="595959"/>
                </a:solidFill>
                <a:round/>
              </a:ln>
            </c:spPr>
          </c:errBars>
          <c:xVal>
            <c:numRef>
              <c:f>'Aufnehmer (S_qa)'!$A$16:$A$46</c:f>
              <c:numCache>
                <c:formatCode>General</c:formatCode>
                <c:ptCount val="31"/>
                <c:pt idx="0">
                  <c:v>10</c:v>
                </c:pt>
                <c:pt idx="1">
                  <c:v>12.5</c:v>
                </c:pt>
                <c:pt idx="2">
                  <c:v>16</c:v>
                </c:pt>
                <c:pt idx="3">
                  <c:v>20</c:v>
                </c:pt>
                <c:pt idx="4">
                  <c:v>25</c:v>
                </c:pt>
                <c:pt idx="5">
                  <c:v>31.5</c:v>
                </c:pt>
                <c:pt idx="6">
                  <c:v>40</c:v>
                </c:pt>
                <c:pt idx="7">
                  <c:v>50</c:v>
                </c:pt>
                <c:pt idx="8">
                  <c:v>63</c:v>
                </c:pt>
                <c:pt idx="9">
                  <c:v>80</c:v>
                </c:pt>
                <c:pt idx="10">
                  <c:v>100</c:v>
                </c:pt>
                <c:pt idx="11">
                  <c:v>125</c:v>
                </c:pt>
                <c:pt idx="12">
                  <c:v>160</c:v>
                </c:pt>
                <c:pt idx="13">
                  <c:v>200</c:v>
                </c:pt>
                <c:pt idx="14">
                  <c:v>250</c:v>
                </c:pt>
                <c:pt idx="15">
                  <c:v>315</c:v>
                </c:pt>
                <c:pt idx="16">
                  <c:v>400</c:v>
                </c:pt>
                <c:pt idx="17">
                  <c:v>500</c:v>
                </c:pt>
                <c:pt idx="18">
                  <c:v>630</c:v>
                </c:pt>
                <c:pt idx="19">
                  <c:v>800</c:v>
                </c:pt>
                <c:pt idx="20">
                  <c:v>1000</c:v>
                </c:pt>
                <c:pt idx="21">
                  <c:v>1250</c:v>
                </c:pt>
                <c:pt idx="22">
                  <c:v>1600</c:v>
                </c:pt>
                <c:pt idx="23">
                  <c:v>2000</c:v>
                </c:pt>
                <c:pt idx="24">
                  <c:v>2500</c:v>
                </c:pt>
                <c:pt idx="25">
                  <c:v>3150</c:v>
                </c:pt>
                <c:pt idx="26">
                  <c:v>4000</c:v>
                </c:pt>
                <c:pt idx="27">
                  <c:v>5000</c:v>
                </c:pt>
                <c:pt idx="28">
                  <c:v>6300</c:v>
                </c:pt>
                <c:pt idx="29">
                  <c:v>8000</c:v>
                </c:pt>
                <c:pt idx="30">
                  <c:v>10000</c:v>
                </c:pt>
              </c:numCache>
            </c:numRef>
          </c:xVal>
          <c:yVal>
            <c:numRef>
              <c:f>'Aufnehmer (S_qa)'!$D$16:$D$46</c:f>
              <c:numCache>
                <c:formatCode>0.0000</c:formatCode>
                <c:ptCount val="31"/>
                <c:pt idx="0">
                  <c:v>0.13014454409213522</c:v>
                </c:pt>
                <c:pt idx="1">
                  <c:v>0.13017373820961975</c:v>
                </c:pt>
                <c:pt idx="2">
                  <c:v>0.13015947168353359</c:v>
                </c:pt>
                <c:pt idx="3">
                  <c:v>0.1301590567474831</c:v>
                </c:pt>
                <c:pt idx="4">
                  <c:v>0.13016629721155151</c:v>
                </c:pt>
                <c:pt idx="5">
                  <c:v>0.13016757529951001</c:v>
                </c:pt>
                <c:pt idx="6">
                  <c:v>0.13017466095125665</c:v>
                </c:pt>
                <c:pt idx="7">
                  <c:v>0.13015758957479362</c:v>
                </c:pt>
                <c:pt idx="8">
                  <c:v>0.13012629881602469</c:v>
                </c:pt>
                <c:pt idx="9">
                  <c:v>0.13013459692500787</c:v>
                </c:pt>
                <c:pt idx="10">
                  <c:v>0.13012026324934595</c:v>
                </c:pt>
                <c:pt idx="11">
                  <c:v>0.1301220211834106</c:v>
                </c:pt>
                <c:pt idx="12">
                  <c:v>0.13011644563573702</c:v>
                </c:pt>
                <c:pt idx="13">
                  <c:v>0.13011830555181444</c:v>
                </c:pt>
                <c:pt idx="14">
                  <c:v>0.13013826946510301</c:v>
                </c:pt>
                <c:pt idx="15">
                  <c:v>0.13013733265719224</c:v>
                </c:pt>
                <c:pt idx="16">
                  <c:v>0.13015243864966242</c:v>
                </c:pt>
                <c:pt idx="17">
                  <c:v>0.13017871236935427</c:v>
                </c:pt>
                <c:pt idx="18">
                  <c:v>0.13017134067840472</c:v>
                </c:pt>
                <c:pt idx="19">
                  <c:v>0.13027003950784863</c:v>
                </c:pt>
                <c:pt idx="20">
                  <c:v>0.13033059983466125</c:v>
                </c:pt>
                <c:pt idx="21">
                  <c:v>0.1304426394930723</c:v>
                </c:pt>
                <c:pt idx="22">
                  <c:v>0.1305752884385801</c:v>
                </c:pt>
                <c:pt idx="23">
                  <c:v>0.13084785945929039</c:v>
                </c:pt>
                <c:pt idx="24">
                  <c:v>0.13123678802419161</c:v>
                </c:pt>
                <c:pt idx="25">
                  <c:v>0.13188467972926787</c:v>
                </c:pt>
                <c:pt idx="26">
                  <c:v>0.13300260882064829</c:v>
                </c:pt>
                <c:pt idx="27">
                  <c:v>0.13466831557704462</c:v>
                </c:pt>
                <c:pt idx="28">
                  <c:v>0.13753279032245155</c:v>
                </c:pt>
                <c:pt idx="29">
                  <c:v>0.14285226525534983</c:v>
                </c:pt>
                <c:pt idx="30">
                  <c:v>0.1496761147988975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99D-4421-9C51-9236B896A95C}"/>
            </c:ext>
          </c:extLst>
        </c:ser>
        <c:ser>
          <c:idx val="1"/>
          <c:order val="1"/>
          <c:tx>
            <c:v>2020</c:v>
          </c:tx>
          <c:spPr>
            <a:ln w="19080" cap="rnd">
              <a:solidFill>
                <a:srgbClr val="C0504D"/>
              </a:solidFill>
              <a:round/>
            </a:ln>
          </c:spPr>
          <c:marker>
            <c:symbol val="circle"/>
            <c:size val="5"/>
            <c:spPr>
              <a:solidFill>
                <a:srgbClr val="C0504D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de-DE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'Vergleich PTB-Accelerator Meas'!$A$64:$A$100</c:f>
              <c:numCache>
                <c:formatCode>0.00</c:formatCode>
                <c:ptCount val="37"/>
                <c:pt idx="0">
                  <c:v>10</c:v>
                </c:pt>
                <c:pt idx="1">
                  <c:v>12.5</c:v>
                </c:pt>
                <c:pt idx="2">
                  <c:v>16</c:v>
                </c:pt>
                <c:pt idx="3">
                  <c:v>20</c:v>
                </c:pt>
                <c:pt idx="4">
                  <c:v>25</c:v>
                </c:pt>
                <c:pt idx="5">
                  <c:v>31.5</c:v>
                </c:pt>
                <c:pt idx="6">
                  <c:v>40</c:v>
                </c:pt>
                <c:pt idx="7">
                  <c:v>46.7</c:v>
                </c:pt>
                <c:pt idx="8">
                  <c:v>50</c:v>
                </c:pt>
                <c:pt idx="9">
                  <c:v>53.3</c:v>
                </c:pt>
                <c:pt idx="10">
                  <c:v>63</c:v>
                </c:pt>
                <c:pt idx="11">
                  <c:v>80</c:v>
                </c:pt>
                <c:pt idx="12">
                  <c:v>100</c:v>
                </c:pt>
                <c:pt idx="13">
                  <c:v>125</c:v>
                </c:pt>
                <c:pt idx="14">
                  <c:v>160</c:v>
                </c:pt>
                <c:pt idx="15">
                  <c:v>200</c:v>
                </c:pt>
                <c:pt idx="16">
                  <c:v>250</c:v>
                </c:pt>
                <c:pt idx="17">
                  <c:v>315</c:v>
                </c:pt>
                <c:pt idx="18">
                  <c:v>400</c:v>
                </c:pt>
                <c:pt idx="19">
                  <c:v>500</c:v>
                </c:pt>
                <c:pt idx="20">
                  <c:v>630</c:v>
                </c:pt>
                <c:pt idx="21">
                  <c:v>800</c:v>
                </c:pt>
                <c:pt idx="22">
                  <c:v>1000</c:v>
                </c:pt>
                <c:pt idx="23">
                  <c:v>1250</c:v>
                </c:pt>
                <c:pt idx="24">
                  <c:v>1600</c:v>
                </c:pt>
                <c:pt idx="25">
                  <c:v>2000</c:v>
                </c:pt>
                <c:pt idx="26">
                  <c:v>2500</c:v>
                </c:pt>
                <c:pt idx="27">
                  <c:v>3150</c:v>
                </c:pt>
                <c:pt idx="28">
                  <c:v>4000</c:v>
                </c:pt>
                <c:pt idx="29">
                  <c:v>5000</c:v>
                </c:pt>
                <c:pt idx="30">
                  <c:v>6300</c:v>
                </c:pt>
                <c:pt idx="31">
                  <c:v>7500</c:v>
                </c:pt>
                <c:pt idx="32">
                  <c:v>8000</c:v>
                </c:pt>
                <c:pt idx="33">
                  <c:v>8500</c:v>
                </c:pt>
                <c:pt idx="34">
                  <c:v>9500</c:v>
                </c:pt>
                <c:pt idx="35">
                  <c:v>10000</c:v>
                </c:pt>
                <c:pt idx="36">
                  <c:v>10500</c:v>
                </c:pt>
              </c:numCache>
            </c:numRef>
          </c:xVal>
          <c:yVal>
            <c:numRef>
              <c:f>'Vergleich PTB-Accelerator Meas'!$M$64:$M$100</c:f>
              <c:numCache>
                <c:formatCode>0.0000</c:formatCode>
                <c:ptCount val="37"/>
                <c:pt idx="0">
                  <c:v>0.12999010171362926</c:v>
                </c:pt>
                <c:pt idx="1">
                  <c:v>0.12995801167310528</c:v>
                </c:pt>
                <c:pt idx="2">
                  <c:v>0.13017213341666342</c:v>
                </c:pt>
                <c:pt idx="3">
                  <c:v>0.1301536084223788</c:v>
                </c:pt>
                <c:pt idx="4">
                  <c:v>0.13013230411320065</c:v>
                </c:pt>
                <c:pt idx="5">
                  <c:v>0.13022434297649976</c:v>
                </c:pt>
                <c:pt idx="6">
                  <c:v>0.13018720147878771</c:v>
                </c:pt>
                <c:pt idx="8">
                  <c:v>0.1302023130910312</c:v>
                </c:pt>
                <c:pt idx="10">
                  <c:v>0.13023763825873191</c:v>
                </c:pt>
                <c:pt idx="11">
                  <c:v>0.13023759215073322</c:v>
                </c:pt>
                <c:pt idx="12">
                  <c:v>0.13009081151327942</c:v>
                </c:pt>
                <c:pt idx="13">
                  <c:v>0.13010090084855805</c:v>
                </c:pt>
                <c:pt idx="14" formatCode="0.000000">
                  <c:v>0.13011093866045029</c:v>
                </c:pt>
                <c:pt idx="15">
                  <c:v>0.13012306496947743</c:v>
                </c:pt>
                <c:pt idx="16">
                  <c:v>0.13012790350215411</c:v>
                </c:pt>
                <c:pt idx="17">
                  <c:v>0.13013676681617048</c:v>
                </c:pt>
                <c:pt idx="18">
                  <c:v>0.13014795196485898</c:v>
                </c:pt>
                <c:pt idx="19">
                  <c:v>0.13017798086329593</c:v>
                </c:pt>
                <c:pt idx="20">
                  <c:v>0.13015716030729507</c:v>
                </c:pt>
                <c:pt idx="21">
                  <c:v>0.13026467983914294</c:v>
                </c:pt>
                <c:pt idx="22">
                  <c:v>0.13032018490004316</c:v>
                </c:pt>
                <c:pt idx="23">
                  <c:v>0.13040677656408653</c:v>
                </c:pt>
                <c:pt idx="24">
                  <c:v>0.13058065650225745</c:v>
                </c:pt>
                <c:pt idx="25">
                  <c:v>0.13084082272286546</c:v>
                </c:pt>
                <c:pt idx="26">
                  <c:v>0.13118749632547885</c:v>
                </c:pt>
                <c:pt idx="27">
                  <c:v>0.13182493942304047</c:v>
                </c:pt>
                <c:pt idx="28">
                  <c:v>0.13283781652963811</c:v>
                </c:pt>
                <c:pt idx="29">
                  <c:v>0.13445279942516261</c:v>
                </c:pt>
                <c:pt idx="30">
                  <c:v>0.13716991727260422</c:v>
                </c:pt>
                <c:pt idx="32">
                  <c:v>0.14159162378647244</c:v>
                </c:pt>
                <c:pt idx="35">
                  <c:v>0.14913050389618512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599D-4421-9C51-9236B896A9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199989"/>
        <c:axId val="31893335"/>
      </c:scatterChart>
      <c:valAx>
        <c:axId val="50199989"/>
        <c:scaling>
          <c:logBase val="10"/>
          <c:orientation val="minMax"/>
          <c:min val="10"/>
        </c:scaling>
        <c:delete val="0"/>
        <c:axPos val="b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minorGridlines>
          <c:spPr>
            <a:ln w="9360">
              <a:solidFill>
                <a:srgbClr val="F2F2F2"/>
              </a:solidFill>
              <a:round/>
            </a:ln>
          </c:spPr>
        </c:minorGridlines>
        <c:title>
          <c:tx>
            <c:rich>
              <a:bodyPr rot="0"/>
              <a:lstStyle/>
              <a:p>
                <a:pPr>
                  <a:defRPr lang="en-US" sz="1000" b="0" strike="noStrike" spc="-1">
                    <a:solidFill>
                      <a:srgbClr val="595959"/>
                    </a:solidFill>
                    <a:latin typeface="Calibri"/>
                  </a:defRPr>
                </a:pPr>
                <a:r>
                  <a:rPr lang="en-US" sz="1000" b="0" strike="noStrike" spc="-1">
                    <a:solidFill>
                      <a:srgbClr val="595959"/>
                    </a:solidFill>
                    <a:latin typeface="Calibri"/>
                  </a:rPr>
                  <a:t>f in Hz</a:t>
                </a:r>
              </a:p>
            </c:rich>
          </c:tx>
          <c:overlay val="0"/>
          <c:spPr>
            <a:noFill/>
            <a:ln w="0">
              <a:noFill/>
            </a:ln>
          </c:spPr>
        </c:title>
        <c:numFmt formatCode="General" sourceLinked="0"/>
        <c:majorTickMark val="out"/>
        <c:minorTickMark val="out"/>
        <c:tickLblPos val="nextTo"/>
        <c:spPr>
          <a:ln w="9360">
            <a:solidFill>
              <a:srgbClr val="BFBFBF"/>
            </a:solidFill>
            <a:round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de-DE"/>
          </a:p>
        </c:txPr>
        <c:crossAx val="31893335"/>
        <c:crosses val="autoZero"/>
        <c:crossBetween val="midCat"/>
      </c:valAx>
      <c:valAx>
        <c:axId val="31893335"/>
        <c:scaling>
          <c:orientation val="minMax"/>
          <c:max val="0.13200000000000001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minorGridlines>
          <c:spPr>
            <a:ln w="9360">
              <a:solidFill>
                <a:srgbClr val="F2F2F2"/>
              </a:solidFill>
              <a:round/>
            </a:ln>
          </c:spPr>
        </c:minorGridlines>
        <c:title>
          <c:tx>
            <c:rich>
              <a:bodyPr rot="-5400000"/>
              <a:lstStyle/>
              <a:p>
                <a:pPr>
                  <a:defRPr lang="en-US" sz="1000" b="0" strike="noStrike" spc="-1">
                    <a:solidFill>
                      <a:srgbClr val="595959"/>
                    </a:solidFill>
                    <a:latin typeface="Calibri"/>
                  </a:defRPr>
                </a:pPr>
                <a:r>
                  <a:rPr lang="en-US" sz="1000" b="0" strike="noStrike" spc="-1">
                    <a:solidFill>
                      <a:srgbClr val="595959"/>
                    </a:solidFill>
                    <a:latin typeface="Calibri"/>
                  </a:rPr>
                  <a:t>S_qa (Betrag) in pC/(m/s²)</a:t>
                </a:r>
              </a:p>
            </c:rich>
          </c:tx>
          <c:overlay val="0"/>
          <c:spPr>
            <a:noFill/>
            <a:ln w="0">
              <a:noFill/>
            </a:ln>
          </c:spPr>
        </c:title>
        <c:numFmt formatCode="0.000" sourceLinked="0"/>
        <c:majorTickMark val="out"/>
        <c:minorTickMark val="out"/>
        <c:tickLblPos val="nextTo"/>
        <c:spPr>
          <a:ln w="9360">
            <a:solidFill>
              <a:srgbClr val="BFBFBF"/>
            </a:solidFill>
            <a:round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de-DE"/>
          </a:p>
        </c:txPr>
        <c:crossAx val="50199989"/>
        <c:crosses val="autoZero"/>
        <c:crossBetween val="midCat"/>
      </c:valAx>
      <c:spPr>
        <a:noFill/>
        <a:ln w="0">
          <a:noFill/>
        </a:ln>
      </c:spPr>
    </c:plotArea>
    <c:legend>
      <c:legendPos val="b"/>
      <c:overlay val="0"/>
      <c:spPr>
        <a:noFill/>
        <a:ln w="0">
          <a:noFill/>
        </a:ln>
      </c:spPr>
      <c:txPr>
        <a:bodyPr/>
        <a:lstStyle/>
        <a:p>
          <a:pPr>
            <a:defRPr sz="900" b="0" strike="noStrike" spc="-1">
              <a:solidFill>
                <a:srgbClr val="595959"/>
              </a:solidFill>
              <a:latin typeface="Calibri"/>
            </a:defRPr>
          </a:pPr>
          <a:endParaRPr lang="de-DE"/>
        </a:p>
      </c:txPr>
    </c:legend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8740157499999996" l="0.7" r="0.7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c:style val="2"/>
  <c:chart>
    <c:title>
      <c:tx>
        <c:rich>
          <a:bodyPr rot="0"/>
          <a:lstStyle/>
          <a:p>
            <a:pPr>
              <a:defRPr lang="en-US" sz="1400" b="0" strike="noStrike" spc="-1">
                <a:solidFill>
                  <a:srgbClr val="595959"/>
                </a:solidFill>
                <a:latin typeface="Calibri"/>
              </a:defRPr>
            </a:pPr>
            <a:r>
              <a:rPr lang="en-US" sz="1400" b="0" strike="noStrike" spc="-1">
                <a:solidFill>
                  <a:srgbClr val="595959"/>
                </a:solidFill>
                <a:latin typeface="Calibri"/>
              </a:rPr>
              <a:t>Frequenzgang (Betrag), Messkette (B&amp;K 8305, S/N: 1842876)</a:t>
            </a:r>
          </a:p>
        </c:rich>
      </c:tx>
      <c:overlay val="0"/>
      <c:spPr>
        <a:noFill/>
        <a:ln w="0">
          <a:noFill/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2022</c:v>
          </c:tx>
          <c:spPr>
            <a:ln w="19080" cap="rnd">
              <a:solidFill>
                <a:srgbClr val="4F81BD"/>
              </a:solidFill>
              <a:round/>
            </a:ln>
          </c:spPr>
          <c:marker>
            <c:symbol val="circle"/>
            <c:size val="5"/>
            <c:spPr>
              <a:solidFill>
                <a:srgbClr val="4F81BD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de-DE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errBars>
            <c:errDir val="y"/>
            <c:errBarType val="both"/>
            <c:errValType val="cust"/>
            <c:noEndCap val="0"/>
            <c:plus>
              <c:numRef>
                <c:f>'Aufnehmer (S_qa)'!$F$16:$F$46</c:f>
                <c:numCache>
                  <c:formatCode>General</c:formatCode>
                  <c:ptCount val="31"/>
                  <c:pt idx="0">
                    <c:v>2.6028908818427046E-4</c:v>
                  </c:pt>
                  <c:pt idx="1">
                    <c:v>2.6034747641923953E-4</c:v>
                  </c:pt>
                  <c:pt idx="2">
                    <c:v>2.6031894336706719E-4</c:v>
                  </c:pt>
                  <c:pt idx="3">
                    <c:v>2.6031811349496619E-4</c:v>
                  </c:pt>
                  <c:pt idx="4">
                    <c:v>2.6033259442310303E-4</c:v>
                  </c:pt>
                  <c:pt idx="5">
                    <c:v>2.6033515059902001E-4</c:v>
                  </c:pt>
                  <c:pt idx="6">
                    <c:v>2.6034932190251332E-4</c:v>
                  </c:pt>
                  <c:pt idx="7">
                    <c:v>2.6031517914958726E-4</c:v>
                  </c:pt>
                  <c:pt idx="8">
                    <c:v>2.6025259763204941E-4</c:v>
                  </c:pt>
                  <c:pt idx="9">
                    <c:v>2.6026919385001572E-4</c:v>
                  </c:pt>
                  <c:pt idx="10">
                    <c:v>2.6024052649869194E-4</c:v>
                  </c:pt>
                  <c:pt idx="11">
                    <c:v>2.6024404236682118E-4</c:v>
                  </c:pt>
                  <c:pt idx="12">
                    <c:v>2.6023289127147405E-4</c:v>
                  </c:pt>
                  <c:pt idx="13">
                    <c:v>2.6023661110362892E-4</c:v>
                  </c:pt>
                  <c:pt idx="14">
                    <c:v>2.6027653893020606E-4</c:v>
                  </c:pt>
                  <c:pt idx="15">
                    <c:v>2.6027466531438449E-4</c:v>
                  </c:pt>
                  <c:pt idx="16">
                    <c:v>2.6030487729932481E-4</c:v>
                  </c:pt>
                  <c:pt idx="17">
                    <c:v>2.6035742473870857E-4</c:v>
                  </c:pt>
                  <c:pt idx="18">
                    <c:v>2.6034268135680946E-4</c:v>
                  </c:pt>
                  <c:pt idx="19">
                    <c:v>2.6054007901569727E-4</c:v>
                  </c:pt>
                  <c:pt idx="20">
                    <c:v>2.606611996693225E-4</c:v>
                  </c:pt>
                  <c:pt idx="21">
                    <c:v>2.608852789861446E-4</c:v>
                  </c:pt>
                  <c:pt idx="22">
                    <c:v>3.9172586531574028E-4</c:v>
                  </c:pt>
                  <c:pt idx="23">
                    <c:v>3.9254357837787112E-4</c:v>
                  </c:pt>
                  <c:pt idx="24">
                    <c:v>3.9371036407257485E-4</c:v>
                  </c:pt>
                  <c:pt idx="25">
                    <c:v>3.9565403918780361E-4</c:v>
                  </c:pt>
                  <c:pt idx="26">
                    <c:v>3.9900782646194488E-4</c:v>
                  </c:pt>
                  <c:pt idx="27">
                    <c:v>5.3867326230817847E-4</c:v>
                  </c:pt>
                  <c:pt idx="28">
                    <c:v>5.5013116128980631E-4</c:v>
                  </c:pt>
                  <c:pt idx="29">
                    <c:v>5.7140906102139935E-4</c:v>
                  </c:pt>
                  <c:pt idx="30">
                    <c:v>5.9870445919559011E-4</c:v>
                  </c:pt>
                </c:numCache>
              </c:numRef>
            </c:plus>
            <c:minus>
              <c:numRef>
                <c:f>'Aufnehmer (S_qa)'!$F$16:$F$46</c:f>
                <c:numCache>
                  <c:formatCode>General</c:formatCode>
                  <c:ptCount val="31"/>
                  <c:pt idx="0">
                    <c:v>2.6028908818427046E-4</c:v>
                  </c:pt>
                  <c:pt idx="1">
                    <c:v>2.6034747641923953E-4</c:v>
                  </c:pt>
                  <c:pt idx="2">
                    <c:v>2.6031894336706719E-4</c:v>
                  </c:pt>
                  <c:pt idx="3">
                    <c:v>2.6031811349496619E-4</c:v>
                  </c:pt>
                  <c:pt idx="4">
                    <c:v>2.6033259442310303E-4</c:v>
                  </c:pt>
                  <c:pt idx="5">
                    <c:v>2.6033515059902001E-4</c:v>
                  </c:pt>
                  <c:pt idx="6">
                    <c:v>2.6034932190251332E-4</c:v>
                  </c:pt>
                  <c:pt idx="7">
                    <c:v>2.6031517914958726E-4</c:v>
                  </c:pt>
                  <c:pt idx="8">
                    <c:v>2.6025259763204941E-4</c:v>
                  </c:pt>
                  <c:pt idx="9">
                    <c:v>2.6026919385001572E-4</c:v>
                  </c:pt>
                  <c:pt idx="10">
                    <c:v>2.6024052649869194E-4</c:v>
                  </c:pt>
                  <c:pt idx="11">
                    <c:v>2.6024404236682118E-4</c:v>
                  </c:pt>
                  <c:pt idx="12">
                    <c:v>2.6023289127147405E-4</c:v>
                  </c:pt>
                  <c:pt idx="13">
                    <c:v>2.6023661110362892E-4</c:v>
                  </c:pt>
                  <c:pt idx="14">
                    <c:v>2.6027653893020606E-4</c:v>
                  </c:pt>
                  <c:pt idx="15">
                    <c:v>2.6027466531438449E-4</c:v>
                  </c:pt>
                  <c:pt idx="16">
                    <c:v>2.6030487729932481E-4</c:v>
                  </c:pt>
                  <c:pt idx="17">
                    <c:v>2.6035742473870857E-4</c:v>
                  </c:pt>
                  <c:pt idx="18">
                    <c:v>2.6034268135680946E-4</c:v>
                  </c:pt>
                  <c:pt idx="19">
                    <c:v>2.6054007901569727E-4</c:v>
                  </c:pt>
                  <c:pt idx="20">
                    <c:v>2.606611996693225E-4</c:v>
                  </c:pt>
                  <c:pt idx="21">
                    <c:v>2.608852789861446E-4</c:v>
                  </c:pt>
                  <c:pt idx="22">
                    <c:v>3.9172586531574028E-4</c:v>
                  </c:pt>
                  <c:pt idx="23">
                    <c:v>3.9254357837787112E-4</c:v>
                  </c:pt>
                  <c:pt idx="24">
                    <c:v>3.9371036407257485E-4</c:v>
                  </c:pt>
                  <c:pt idx="25">
                    <c:v>3.9565403918780361E-4</c:v>
                  </c:pt>
                  <c:pt idx="26">
                    <c:v>3.9900782646194488E-4</c:v>
                  </c:pt>
                  <c:pt idx="27">
                    <c:v>5.3867326230817847E-4</c:v>
                  </c:pt>
                  <c:pt idx="28">
                    <c:v>5.5013116128980631E-4</c:v>
                  </c:pt>
                  <c:pt idx="29">
                    <c:v>5.7140906102139935E-4</c:v>
                  </c:pt>
                  <c:pt idx="30">
                    <c:v>5.9870445919559011E-4</c:v>
                  </c:pt>
                </c:numCache>
              </c:numRef>
            </c:minus>
            <c:spPr>
              <a:ln w="9360">
                <a:solidFill>
                  <a:srgbClr val="595959"/>
                </a:solidFill>
                <a:round/>
              </a:ln>
            </c:spPr>
          </c:errBars>
          <c:xVal>
            <c:numRef>
              <c:f>'Aufnehmer (S_qa)'!$A$16:$A$46</c:f>
              <c:numCache>
                <c:formatCode>General</c:formatCode>
                <c:ptCount val="31"/>
                <c:pt idx="0">
                  <c:v>10</c:v>
                </c:pt>
                <c:pt idx="1">
                  <c:v>12.5</c:v>
                </c:pt>
                <c:pt idx="2">
                  <c:v>16</c:v>
                </c:pt>
                <c:pt idx="3">
                  <c:v>20</c:v>
                </c:pt>
                <c:pt idx="4">
                  <c:v>25</c:v>
                </c:pt>
                <c:pt idx="5">
                  <c:v>31.5</c:v>
                </c:pt>
                <c:pt idx="6">
                  <c:v>40</c:v>
                </c:pt>
                <c:pt idx="7">
                  <c:v>50</c:v>
                </c:pt>
                <c:pt idx="8">
                  <c:v>63</c:v>
                </c:pt>
                <c:pt idx="9">
                  <c:v>80</c:v>
                </c:pt>
                <c:pt idx="10">
                  <c:v>100</c:v>
                </c:pt>
                <c:pt idx="11">
                  <c:v>125</c:v>
                </c:pt>
                <c:pt idx="12">
                  <c:v>160</c:v>
                </c:pt>
                <c:pt idx="13">
                  <c:v>200</c:v>
                </c:pt>
                <c:pt idx="14">
                  <c:v>250</c:v>
                </c:pt>
                <c:pt idx="15">
                  <c:v>315</c:v>
                </c:pt>
                <c:pt idx="16">
                  <c:v>400</c:v>
                </c:pt>
                <c:pt idx="17">
                  <c:v>500</c:v>
                </c:pt>
                <c:pt idx="18">
                  <c:v>630</c:v>
                </c:pt>
                <c:pt idx="19">
                  <c:v>800</c:v>
                </c:pt>
                <c:pt idx="20">
                  <c:v>1000</c:v>
                </c:pt>
                <c:pt idx="21">
                  <c:v>1250</c:v>
                </c:pt>
                <c:pt idx="22">
                  <c:v>1600</c:v>
                </c:pt>
                <c:pt idx="23">
                  <c:v>2000</c:v>
                </c:pt>
                <c:pt idx="24">
                  <c:v>2500</c:v>
                </c:pt>
                <c:pt idx="25">
                  <c:v>3150</c:v>
                </c:pt>
                <c:pt idx="26">
                  <c:v>4000</c:v>
                </c:pt>
                <c:pt idx="27">
                  <c:v>5000</c:v>
                </c:pt>
                <c:pt idx="28">
                  <c:v>6300</c:v>
                </c:pt>
                <c:pt idx="29">
                  <c:v>8000</c:v>
                </c:pt>
                <c:pt idx="30">
                  <c:v>10000</c:v>
                </c:pt>
              </c:numCache>
            </c:numRef>
          </c:xVal>
          <c:yVal>
            <c:numRef>
              <c:f>'Aufnehmer (S_qa)'!$D$16:$D$46</c:f>
              <c:numCache>
                <c:formatCode>0.0000</c:formatCode>
                <c:ptCount val="31"/>
                <c:pt idx="0">
                  <c:v>0.13014454409213522</c:v>
                </c:pt>
                <c:pt idx="1">
                  <c:v>0.13017373820961975</c:v>
                </c:pt>
                <c:pt idx="2">
                  <c:v>0.13015947168353359</c:v>
                </c:pt>
                <c:pt idx="3">
                  <c:v>0.1301590567474831</c:v>
                </c:pt>
                <c:pt idx="4">
                  <c:v>0.13016629721155151</c:v>
                </c:pt>
                <c:pt idx="5">
                  <c:v>0.13016757529951001</c:v>
                </c:pt>
                <c:pt idx="6">
                  <c:v>0.13017466095125665</c:v>
                </c:pt>
                <c:pt idx="7">
                  <c:v>0.13015758957479362</c:v>
                </c:pt>
                <c:pt idx="8">
                  <c:v>0.13012629881602469</c:v>
                </c:pt>
                <c:pt idx="9">
                  <c:v>0.13013459692500787</c:v>
                </c:pt>
                <c:pt idx="10">
                  <c:v>0.13012026324934595</c:v>
                </c:pt>
                <c:pt idx="11">
                  <c:v>0.1301220211834106</c:v>
                </c:pt>
                <c:pt idx="12">
                  <c:v>0.13011644563573702</c:v>
                </c:pt>
                <c:pt idx="13">
                  <c:v>0.13011830555181444</c:v>
                </c:pt>
                <c:pt idx="14">
                  <c:v>0.13013826946510301</c:v>
                </c:pt>
                <c:pt idx="15">
                  <c:v>0.13013733265719224</c:v>
                </c:pt>
                <c:pt idx="16">
                  <c:v>0.13015243864966242</c:v>
                </c:pt>
                <c:pt idx="17">
                  <c:v>0.13017871236935427</c:v>
                </c:pt>
                <c:pt idx="18">
                  <c:v>0.13017134067840472</c:v>
                </c:pt>
                <c:pt idx="19">
                  <c:v>0.13027003950784863</c:v>
                </c:pt>
                <c:pt idx="20">
                  <c:v>0.13033059983466125</c:v>
                </c:pt>
                <c:pt idx="21">
                  <c:v>0.1304426394930723</c:v>
                </c:pt>
                <c:pt idx="22">
                  <c:v>0.1305752884385801</c:v>
                </c:pt>
                <c:pt idx="23">
                  <c:v>0.13084785945929039</c:v>
                </c:pt>
                <c:pt idx="24">
                  <c:v>0.13123678802419161</c:v>
                </c:pt>
                <c:pt idx="25">
                  <c:v>0.13188467972926787</c:v>
                </c:pt>
                <c:pt idx="26">
                  <c:v>0.13300260882064829</c:v>
                </c:pt>
                <c:pt idx="27">
                  <c:v>0.13466831557704462</c:v>
                </c:pt>
                <c:pt idx="28">
                  <c:v>0.13753279032245155</c:v>
                </c:pt>
                <c:pt idx="29">
                  <c:v>0.14285226525534983</c:v>
                </c:pt>
                <c:pt idx="30">
                  <c:v>0.1496761147988975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0E7-42CB-9EE4-2EF67C51C332}"/>
            </c:ext>
          </c:extLst>
        </c:ser>
        <c:ser>
          <c:idx val="1"/>
          <c:order val="1"/>
          <c:tx>
            <c:v>2020</c:v>
          </c:tx>
          <c:spPr>
            <a:ln w="19080" cap="rnd">
              <a:solidFill>
                <a:srgbClr val="C0504D"/>
              </a:solidFill>
              <a:round/>
            </a:ln>
          </c:spPr>
          <c:marker>
            <c:symbol val="circle"/>
            <c:size val="5"/>
            <c:spPr>
              <a:solidFill>
                <a:srgbClr val="C0504D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de-DE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'Vergleich PTB-Accelerator Meas'!$A$64:$A$100</c:f>
              <c:numCache>
                <c:formatCode>0.00</c:formatCode>
                <c:ptCount val="37"/>
                <c:pt idx="0">
                  <c:v>10</c:v>
                </c:pt>
                <c:pt idx="1">
                  <c:v>12.5</c:v>
                </c:pt>
                <c:pt idx="2">
                  <c:v>16</c:v>
                </c:pt>
                <c:pt idx="3">
                  <c:v>20</c:v>
                </c:pt>
                <c:pt idx="4">
                  <c:v>25</c:v>
                </c:pt>
                <c:pt idx="5">
                  <c:v>31.5</c:v>
                </c:pt>
                <c:pt idx="6">
                  <c:v>40</c:v>
                </c:pt>
                <c:pt idx="7">
                  <c:v>46.7</c:v>
                </c:pt>
                <c:pt idx="8">
                  <c:v>50</c:v>
                </c:pt>
                <c:pt idx="9">
                  <c:v>53.3</c:v>
                </c:pt>
                <c:pt idx="10">
                  <c:v>63</c:v>
                </c:pt>
                <c:pt idx="11">
                  <c:v>80</c:v>
                </c:pt>
                <c:pt idx="12">
                  <c:v>100</c:v>
                </c:pt>
                <c:pt idx="13">
                  <c:v>125</c:v>
                </c:pt>
                <c:pt idx="14">
                  <c:v>160</c:v>
                </c:pt>
                <c:pt idx="15">
                  <c:v>200</c:v>
                </c:pt>
                <c:pt idx="16">
                  <c:v>250</c:v>
                </c:pt>
                <c:pt idx="17">
                  <c:v>315</c:v>
                </c:pt>
                <c:pt idx="18">
                  <c:v>400</c:v>
                </c:pt>
                <c:pt idx="19">
                  <c:v>500</c:v>
                </c:pt>
                <c:pt idx="20">
                  <c:v>630</c:v>
                </c:pt>
                <c:pt idx="21">
                  <c:v>800</c:v>
                </c:pt>
                <c:pt idx="22">
                  <c:v>1000</c:v>
                </c:pt>
                <c:pt idx="23">
                  <c:v>1250</c:v>
                </c:pt>
                <c:pt idx="24">
                  <c:v>1600</c:v>
                </c:pt>
                <c:pt idx="25">
                  <c:v>2000</c:v>
                </c:pt>
                <c:pt idx="26">
                  <c:v>2500</c:v>
                </c:pt>
                <c:pt idx="27">
                  <c:v>3150</c:v>
                </c:pt>
                <c:pt idx="28">
                  <c:v>4000</c:v>
                </c:pt>
                <c:pt idx="29">
                  <c:v>5000</c:v>
                </c:pt>
                <c:pt idx="30">
                  <c:v>6300</c:v>
                </c:pt>
                <c:pt idx="31">
                  <c:v>7500</c:v>
                </c:pt>
                <c:pt idx="32">
                  <c:v>8000</c:v>
                </c:pt>
                <c:pt idx="33">
                  <c:v>8500</c:v>
                </c:pt>
                <c:pt idx="34">
                  <c:v>9500</c:v>
                </c:pt>
                <c:pt idx="35">
                  <c:v>10000</c:v>
                </c:pt>
                <c:pt idx="36">
                  <c:v>10500</c:v>
                </c:pt>
              </c:numCache>
            </c:numRef>
          </c:xVal>
          <c:yVal>
            <c:numRef>
              <c:f>'Vergleich PTB-Accelerator Meas'!$M$64:$M$99</c:f>
              <c:numCache>
                <c:formatCode>0.0000</c:formatCode>
                <c:ptCount val="36"/>
                <c:pt idx="0">
                  <c:v>0.12999010171362926</c:v>
                </c:pt>
                <c:pt idx="1">
                  <c:v>0.12995801167310528</c:v>
                </c:pt>
                <c:pt idx="2">
                  <c:v>0.13017213341666342</c:v>
                </c:pt>
                <c:pt idx="3">
                  <c:v>0.1301536084223788</c:v>
                </c:pt>
                <c:pt idx="4">
                  <c:v>0.13013230411320065</c:v>
                </c:pt>
                <c:pt idx="5">
                  <c:v>0.13022434297649976</c:v>
                </c:pt>
                <c:pt idx="6">
                  <c:v>0.13018720147878771</c:v>
                </c:pt>
                <c:pt idx="8">
                  <c:v>0.1302023130910312</c:v>
                </c:pt>
                <c:pt idx="10">
                  <c:v>0.13023763825873191</c:v>
                </c:pt>
                <c:pt idx="11">
                  <c:v>0.13023759215073322</c:v>
                </c:pt>
                <c:pt idx="12">
                  <c:v>0.13009081151327942</c:v>
                </c:pt>
                <c:pt idx="13">
                  <c:v>0.13010090084855805</c:v>
                </c:pt>
                <c:pt idx="14" formatCode="0.000000">
                  <c:v>0.13011093866045029</c:v>
                </c:pt>
                <c:pt idx="15">
                  <c:v>0.13012306496947743</c:v>
                </c:pt>
                <c:pt idx="16">
                  <c:v>0.13012790350215411</c:v>
                </c:pt>
                <c:pt idx="17">
                  <c:v>0.13013676681617048</c:v>
                </c:pt>
                <c:pt idx="18">
                  <c:v>0.13014795196485898</c:v>
                </c:pt>
                <c:pt idx="19">
                  <c:v>0.13017798086329593</c:v>
                </c:pt>
                <c:pt idx="20">
                  <c:v>0.13015716030729507</c:v>
                </c:pt>
                <c:pt idx="21">
                  <c:v>0.13026467983914294</c:v>
                </c:pt>
                <c:pt idx="22">
                  <c:v>0.13032018490004316</c:v>
                </c:pt>
                <c:pt idx="23">
                  <c:v>0.13040677656408653</c:v>
                </c:pt>
                <c:pt idx="24">
                  <c:v>0.13058065650225745</c:v>
                </c:pt>
                <c:pt idx="25">
                  <c:v>0.13084082272286546</c:v>
                </c:pt>
                <c:pt idx="26">
                  <c:v>0.13118749632547885</c:v>
                </c:pt>
                <c:pt idx="27">
                  <c:v>0.13182493942304047</c:v>
                </c:pt>
                <c:pt idx="28">
                  <c:v>0.13283781652963811</c:v>
                </c:pt>
                <c:pt idx="29">
                  <c:v>0.13445279942516261</c:v>
                </c:pt>
                <c:pt idx="30">
                  <c:v>0.13716991727260422</c:v>
                </c:pt>
                <c:pt idx="32">
                  <c:v>0.14159162378647244</c:v>
                </c:pt>
                <c:pt idx="35">
                  <c:v>0.14913050389618512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80E7-42CB-9EE4-2EF67C51C3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3201469"/>
        <c:axId val="68933173"/>
      </c:scatterChart>
      <c:valAx>
        <c:axId val="83201469"/>
        <c:scaling>
          <c:logBase val="10"/>
          <c:orientation val="minMax"/>
          <c:min val="100"/>
        </c:scaling>
        <c:delete val="0"/>
        <c:axPos val="b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minorGridlines>
          <c:spPr>
            <a:ln w="9360">
              <a:solidFill>
                <a:srgbClr val="F2F2F2"/>
              </a:solidFill>
              <a:round/>
            </a:ln>
          </c:spPr>
        </c:minorGridlines>
        <c:title>
          <c:tx>
            <c:rich>
              <a:bodyPr rot="0"/>
              <a:lstStyle/>
              <a:p>
                <a:pPr>
                  <a:defRPr lang="en-US" sz="1000" b="0" strike="noStrike" spc="-1">
                    <a:solidFill>
                      <a:srgbClr val="595959"/>
                    </a:solidFill>
                    <a:latin typeface="Calibri"/>
                  </a:defRPr>
                </a:pPr>
                <a:r>
                  <a:rPr lang="en-US" sz="1000" b="0" strike="noStrike" spc="-1">
                    <a:solidFill>
                      <a:srgbClr val="595959"/>
                    </a:solidFill>
                    <a:latin typeface="Calibri"/>
                  </a:rPr>
                  <a:t>f in Hz</a:t>
                </a:r>
              </a:p>
            </c:rich>
          </c:tx>
          <c:overlay val="0"/>
          <c:spPr>
            <a:noFill/>
            <a:ln w="0">
              <a:noFill/>
            </a:ln>
          </c:spPr>
        </c:title>
        <c:numFmt formatCode="General" sourceLinked="0"/>
        <c:majorTickMark val="out"/>
        <c:minorTickMark val="out"/>
        <c:tickLblPos val="nextTo"/>
        <c:spPr>
          <a:ln w="9360">
            <a:solidFill>
              <a:srgbClr val="BFBFBF"/>
            </a:solidFill>
            <a:round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de-DE"/>
          </a:p>
        </c:txPr>
        <c:crossAx val="68933173"/>
        <c:crosses val="autoZero"/>
        <c:crossBetween val="midCat"/>
      </c:valAx>
      <c:valAx>
        <c:axId val="68933173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minorGridlines>
          <c:spPr>
            <a:ln w="9360">
              <a:solidFill>
                <a:srgbClr val="F2F2F2"/>
              </a:solidFill>
              <a:round/>
            </a:ln>
          </c:spPr>
        </c:minorGridlines>
        <c:title>
          <c:tx>
            <c:rich>
              <a:bodyPr rot="-5400000"/>
              <a:lstStyle/>
              <a:p>
                <a:pPr>
                  <a:defRPr lang="en-US" sz="1000" b="0" strike="noStrike" spc="-1">
                    <a:solidFill>
                      <a:srgbClr val="595959"/>
                    </a:solidFill>
                    <a:latin typeface="Calibri"/>
                  </a:defRPr>
                </a:pPr>
                <a:r>
                  <a:rPr lang="en-US" sz="1000" b="0" strike="noStrike" spc="-1">
                    <a:solidFill>
                      <a:srgbClr val="595959"/>
                    </a:solidFill>
                    <a:latin typeface="Calibri"/>
                  </a:rPr>
                  <a:t>S_qa (Betrag) in pC/(m/s²)</a:t>
                </a:r>
              </a:p>
            </c:rich>
          </c:tx>
          <c:overlay val="0"/>
          <c:spPr>
            <a:noFill/>
            <a:ln w="0">
              <a:noFill/>
            </a:ln>
          </c:spPr>
        </c:title>
        <c:numFmt formatCode="0.000" sourceLinked="0"/>
        <c:majorTickMark val="out"/>
        <c:minorTickMark val="out"/>
        <c:tickLblPos val="nextTo"/>
        <c:spPr>
          <a:ln w="9360">
            <a:solidFill>
              <a:srgbClr val="BFBFBF"/>
            </a:solidFill>
            <a:round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de-DE"/>
          </a:p>
        </c:txPr>
        <c:crossAx val="83201469"/>
        <c:crosses val="autoZero"/>
        <c:crossBetween val="midCat"/>
      </c:valAx>
      <c:spPr>
        <a:noFill/>
        <a:ln w="0">
          <a:noFill/>
        </a:ln>
      </c:spPr>
    </c:plotArea>
    <c:legend>
      <c:legendPos val="b"/>
      <c:overlay val="0"/>
      <c:spPr>
        <a:noFill/>
        <a:ln w="0">
          <a:noFill/>
        </a:ln>
      </c:spPr>
      <c:txPr>
        <a:bodyPr/>
        <a:lstStyle/>
        <a:p>
          <a:pPr>
            <a:defRPr sz="900" b="0" strike="noStrike" spc="-1">
              <a:solidFill>
                <a:srgbClr val="595959"/>
              </a:solidFill>
              <a:latin typeface="Calibri"/>
            </a:defRPr>
          </a:pPr>
          <a:endParaRPr lang="de-DE"/>
        </a:p>
      </c:txPr>
    </c:legend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8740157499999996" l="0.7" r="0.7" t="0.78740157499999996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c:style val="2"/>
  <c:chart>
    <c:title>
      <c:tx>
        <c:rich>
          <a:bodyPr rot="0"/>
          <a:lstStyle/>
          <a:p>
            <a:pPr>
              <a:defRPr lang="en-US" sz="1400" b="0" strike="noStrike" spc="-1">
                <a:solidFill>
                  <a:srgbClr val="595959"/>
                </a:solidFill>
                <a:latin typeface="Calibri"/>
              </a:defRPr>
            </a:pPr>
            <a:r>
              <a:rPr lang="en-US" sz="1400" b="0" strike="noStrike" spc="-1">
                <a:solidFill>
                  <a:srgbClr val="595959"/>
                </a:solidFill>
                <a:latin typeface="Calibri"/>
              </a:rPr>
              <a:t>Phasengang, Messkette (B&amp;K 8305, S/N: 1842876)</a:t>
            </a:r>
          </a:p>
        </c:rich>
      </c:tx>
      <c:overlay val="0"/>
      <c:spPr>
        <a:noFill/>
        <a:ln w="0">
          <a:noFill/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2022</c:v>
          </c:tx>
          <c:spPr>
            <a:ln w="19080" cap="rnd">
              <a:solidFill>
                <a:srgbClr val="4F81BD"/>
              </a:solidFill>
              <a:round/>
            </a:ln>
          </c:spPr>
          <c:marker>
            <c:symbol val="circle"/>
            <c:size val="5"/>
            <c:spPr>
              <a:solidFill>
                <a:srgbClr val="4F81BD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de-DE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errBars>
            <c:errDir val="y"/>
            <c:errBarType val="both"/>
            <c:errValType val="cust"/>
            <c:noEndCap val="0"/>
            <c:plus>
              <c:numRef>
                <c:f>'Aufnehmer (S_qa)'!$O$16:$O$46</c:f>
                <c:numCache>
                  <c:formatCode>General</c:formatCode>
                  <c:ptCount val="31"/>
                  <c:pt idx="0">
                    <c:v>0.3</c:v>
                  </c:pt>
                  <c:pt idx="1">
                    <c:v>0.3</c:v>
                  </c:pt>
                  <c:pt idx="2">
                    <c:v>0.3</c:v>
                  </c:pt>
                  <c:pt idx="3">
                    <c:v>0.3</c:v>
                  </c:pt>
                  <c:pt idx="4">
                    <c:v>0.3</c:v>
                  </c:pt>
                  <c:pt idx="5">
                    <c:v>0.3</c:v>
                  </c:pt>
                  <c:pt idx="6">
                    <c:v>0.3</c:v>
                  </c:pt>
                  <c:pt idx="7">
                    <c:v>0.3</c:v>
                  </c:pt>
                  <c:pt idx="8">
                    <c:v>0.3</c:v>
                  </c:pt>
                  <c:pt idx="9">
                    <c:v>0.3</c:v>
                  </c:pt>
                  <c:pt idx="10">
                    <c:v>0.3</c:v>
                  </c:pt>
                  <c:pt idx="11">
                    <c:v>0.3</c:v>
                  </c:pt>
                  <c:pt idx="12">
                    <c:v>0.3</c:v>
                  </c:pt>
                  <c:pt idx="13">
                    <c:v>0.3</c:v>
                  </c:pt>
                  <c:pt idx="14">
                    <c:v>0.3</c:v>
                  </c:pt>
                  <c:pt idx="15">
                    <c:v>0.3</c:v>
                  </c:pt>
                  <c:pt idx="16">
                    <c:v>0.3</c:v>
                  </c:pt>
                  <c:pt idx="17">
                    <c:v>0.3</c:v>
                  </c:pt>
                  <c:pt idx="18">
                    <c:v>0.3</c:v>
                  </c:pt>
                  <c:pt idx="19">
                    <c:v>0.3</c:v>
                  </c:pt>
                  <c:pt idx="20">
                    <c:v>0.3</c:v>
                  </c:pt>
                  <c:pt idx="21">
                    <c:v>0.3</c:v>
                  </c:pt>
                  <c:pt idx="22">
                    <c:v>0.5</c:v>
                  </c:pt>
                  <c:pt idx="23">
                    <c:v>0.5</c:v>
                  </c:pt>
                  <c:pt idx="24">
                    <c:v>0.5</c:v>
                  </c:pt>
                  <c:pt idx="25">
                    <c:v>0.5</c:v>
                  </c:pt>
                  <c:pt idx="26">
                    <c:v>0.5</c:v>
                  </c:pt>
                  <c:pt idx="27">
                    <c:v>0.5</c:v>
                  </c:pt>
                  <c:pt idx="28">
                    <c:v>0.5</c:v>
                  </c:pt>
                  <c:pt idx="29">
                    <c:v>2</c:v>
                  </c:pt>
                  <c:pt idx="30">
                    <c:v>0.5</c:v>
                  </c:pt>
                </c:numCache>
              </c:numRef>
            </c:plus>
            <c:minus>
              <c:numRef>
                <c:f>'Aufnehmer (S_qa)'!$O$16:$O$46</c:f>
                <c:numCache>
                  <c:formatCode>General</c:formatCode>
                  <c:ptCount val="31"/>
                  <c:pt idx="0">
                    <c:v>0.3</c:v>
                  </c:pt>
                  <c:pt idx="1">
                    <c:v>0.3</c:v>
                  </c:pt>
                  <c:pt idx="2">
                    <c:v>0.3</c:v>
                  </c:pt>
                  <c:pt idx="3">
                    <c:v>0.3</c:v>
                  </c:pt>
                  <c:pt idx="4">
                    <c:v>0.3</c:v>
                  </c:pt>
                  <c:pt idx="5">
                    <c:v>0.3</c:v>
                  </c:pt>
                  <c:pt idx="6">
                    <c:v>0.3</c:v>
                  </c:pt>
                  <c:pt idx="7">
                    <c:v>0.3</c:v>
                  </c:pt>
                  <c:pt idx="8">
                    <c:v>0.3</c:v>
                  </c:pt>
                  <c:pt idx="9">
                    <c:v>0.3</c:v>
                  </c:pt>
                  <c:pt idx="10">
                    <c:v>0.3</c:v>
                  </c:pt>
                  <c:pt idx="11">
                    <c:v>0.3</c:v>
                  </c:pt>
                  <c:pt idx="12">
                    <c:v>0.3</c:v>
                  </c:pt>
                  <c:pt idx="13">
                    <c:v>0.3</c:v>
                  </c:pt>
                  <c:pt idx="14">
                    <c:v>0.3</c:v>
                  </c:pt>
                  <c:pt idx="15">
                    <c:v>0.3</c:v>
                  </c:pt>
                  <c:pt idx="16">
                    <c:v>0.3</c:v>
                  </c:pt>
                  <c:pt idx="17">
                    <c:v>0.3</c:v>
                  </c:pt>
                  <c:pt idx="18">
                    <c:v>0.3</c:v>
                  </c:pt>
                  <c:pt idx="19">
                    <c:v>0.3</c:v>
                  </c:pt>
                  <c:pt idx="20">
                    <c:v>0.3</c:v>
                  </c:pt>
                  <c:pt idx="21">
                    <c:v>0.3</c:v>
                  </c:pt>
                  <c:pt idx="22">
                    <c:v>0.5</c:v>
                  </c:pt>
                  <c:pt idx="23">
                    <c:v>0.5</c:v>
                  </c:pt>
                  <c:pt idx="24">
                    <c:v>0.5</c:v>
                  </c:pt>
                  <c:pt idx="25">
                    <c:v>0.5</c:v>
                  </c:pt>
                  <c:pt idx="26">
                    <c:v>0.5</c:v>
                  </c:pt>
                  <c:pt idx="27">
                    <c:v>0.5</c:v>
                  </c:pt>
                  <c:pt idx="28">
                    <c:v>0.5</c:v>
                  </c:pt>
                  <c:pt idx="29">
                    <c:v>2</c:v>
                  </c:pt>
                  <c:pt idx="30">
                    <c:v>0.5</c:v>
                  </c:pt>
                </c:numCache>
              </c:numRef>
            </c:minus>
            <c:spPr>
              <a:ln w="9360">
                <a:solidFill>
                  <a:srgbClr val="595959"/>
                </a:solidFill>
                <a:round/>
              </a:ln>
            </c:spPr>
          </c:errBars>
          <c:xVal>
            <c:numRef>
              <c:f>'Aufnehmer (S_qa)'!$I$16:$I$46</c:f>
              <c:numCache>
                <c:formatCode>General</c:formatCode>
                <c:ptCount val="31"/>
                <c:pt idx="0">
                  <c:v>10</c:v>
                </c:pt>
                <c:pt idx="1">
                  <c:v>12.5</c:v>
                </c:pt>
                <c:pt idx="2">
                  <c:v>16</c:v>
                </c:pt>
                <c:pt idx="3">
                  <c:v>20</c:v>
                </c:pt>
                <c:pt idx="4">
                  <c:v>25</c:v>
                </c:pt>
                <c:pt idx="5">
                  <c:v>31.5</c:v>
                </c:pt>
                <c:pt idx="6">
                  <c:v>40</c:v>
                </c:pt>
                <c:pt idx="7">
                  <c:v>50</c:v>
                </c:pt>
                <c:pt idx="8">
                  <c:v>63</c:v>
                </c:pt>
                <c:pt idx="9">
                  <c:v>80</c:v>
                </c:pt>
                <c:pt idx="10">
                  <c:v>100</c:v>
                </c:pt>
                <c:pt idx="11">
                  <c:v>125</c:v>
                </c:pt>
                <c:pt idx="12">
                  <c:v>160</c:v>
                </c:pt>
                <c:pt idx="13">
                  <c:v>200</c:v>
                </c:pt>
                <c:pt idx="14">
                  <c:v>250</c:v>
                </c:pt>
                <c:pt idx="15">
                  <c:v>315</c:v>
                </c:pt>
                <c:pt idx="16">
                  <c:v>400</c:v>
                </c:pt>
                <c:pt idx="17">
                  <c:v>500</c:v>
                </c:pt>
                <c:pt idx="18">
                  <c:v>630</c:v>
                </c:pt>
                <c:pt idx="19">
                  <c:v>800</c:v>
                </c:pt>
                <c:pt idx="20">
                  <c:v>1000</c:v>
                </c:pt>
                <c:pt idx="21">
                  <c:v>1250</c:v>
                </c:pt>
                <c:pt idx="22">
                  <c:v>1600</c:v>
                </c:pt>
                <c:pt idx="23">
                  <c:v>2000</c:v>
                </c:pt>
                <c:pt idx="24">
                  <c:v>2500</c:v>
                </c:pt>
                <c:pt idx="25">
                  <c:v>3150</c:v>
                </c:pt>
                <c:pt idx="26">
                  <c:v>4000</c:v>
                </c:pt>
                <c:pt idx="27">
                  <c:v>5000</c:v>
                </c:pt>
                <c:pt idx="28">
                  <c:v>6300</c:v>
                </c:pt>
                <c:pt idx="29">
                  <c:v>8000</c:v>
                </c:pt>
                <c:pt idx="30">
                  <c:v>10000</c:v>
                </c:pt>
              </c:numCache>
            </c:numRef>
          </c:xVal>
          <c:yVal>
            <c:numRef>
              <c:f>'Aufnehmer (S_qa)'!$N$16:$N$46</c:f>
              <c:numCache>
                <c:formatCode>0.00</c:formatCode>
                <c:ptCount val="31"/>
                <c:pt idx="0">
                  <c:v>-1.7826800471453907E-2</c:v>
                </c:pt>
                <c:pt idx="1">
                  <c:v>-2.5285112860842673E-2</c:v>
                </c:pt>
                <c:pt idx="2">
                  <c:v>-2.3562776864622492E-2</c:v>
                </c:pt>
                <c:pt idx="3">
                  <c:v>-1.7744034519665774E-2</c:v>
                </c:pt>
                <c:pt idx="4">
                  <c:v>-6.1026611033412337E-3</c:v>
                </c:pt>
                <c:pt idx="5">
                  <c:v>-1.1505674091011997E-2</c:v>
                </c:pt>
                <c:pt idx="6">
                  <c:v>-1.5584762189632784E-2</c:v>
                </c:pt>
                <c:pt idx="7">
                  <c:v>-8.1267904938329139E-3</c:v>
                </c:pt>
                <c:pt idx="8">
                  <c:v>5.9164171864267701E-4</c:v>
                </c:pt>
                <c:pt idx="9">
                  <c:v>1.0920759727184759E-2</c:v>
                </c:pt>
                <c:pt idx="10">
                  <c:v>-1.0078212049819513E-2</c:v>
                </c:pt>
                <c:pt idx="11">
                  <c:v>-9.833679959484698E-3</c:v>
                </c:pt>
                <c:pt idx="12">
                  <c:v>-1.8369712366563817E-3</c:v>
                </c:pt>
                <c:pt idx="13">
                  <c:v>-1.0285059431680565E-3</c:v>
                </c:pt>
                <c:pt idx="14">
                  <c:v>4.2128180843405971E-3</c:v>
                </c:pt>
                <c:pt idx="15">
                  <c:v>3.4319249508314442E-3</c:v>
                </c:pt>
                <c:pt idx="16">
                  <c:v>2.5073489728129061E-3</c:v>
                </c:pt>
                <c:pt idx="17">
                  <c:v>5.6344737514848475E-3</c:v>
                </c:pt>
                <c:pt idx="18">
                  <c:v>3.0221694642165176E-2</c:v>
                </c:pt>
                <c:pt idx="19">
                  <c:v>1.5786022930967647E-2</c:v>
                </c:pt>
                <c:pt idx="20">
                  <c:v>7.8908793511516251E-3</c:v>
                </c:pt>
                <c:pt idx="21">
                  <c:v>-7.1670683051365813E-3</c:v>
                </c:pt>
                <c:pt idx="22">
                  <c:v>2.4439885325477917E-3</c:v>
                </c:pt>
                <c:pt idx="23">
                  <c:v>3.3859798543005581E-3</c:v>
                </c:pt>
                <c:pt idx="24">
                  <c:v>7.4939849420161408E-3</c:v>
                </c:pt>
                <c:pt idx="25">
                  <c:v>9.6953732868314546E-3</c:v>
                </c:pt>
                <c:pt idx="26">
                  <c:v>-2.4424359667136741E-3</c:v>
                </c:pt>
                <c:pt idx="27">
                  <c:v>-8.0565793135178865E-3</c:v>
                </c:pt>
                <c:pt idx="28">
                  <c:v>9.9955743551163323E-3</c:v>
                </c:pt>
                <c:pt idx="29">
                  <c:v>-1.9697334745599733</c:v>
                </c:pt>
                <c:pt idx="30">
                  <c:v>-9.4805059413346271E-2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EE8-48EB-ACB1-FE0CEDD461CA}"/>
            </c:ext>
          </c:extLst>
        </c:ser>
        <c:ser>
          <c:idx val="1"/>
          <c:order val="1"/>
          <c:tx>
            <c:v>2022_Interpoliert</c:v>
          </c:tx>
          <c:spPr>
            <a:ln w="19080" cap="rnd">
              <a:solidFill>
                <a:srgbClr val="C0504D"/>
              </a:solidFill>
              <a:round/>
            </a:ln>
          </c:spPr>
          <c:marker>
            <c:symbol val="circle"/>
            <c:size val="5"/>
            <c:spPr>
              <a:solidFill>
                <a:srgbClr val="C0504D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de-DE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'Aufnehmer (S_qa)'!$I$56:$I$58</c:f>
              <c:numCache>
                <c:formatCode>General</c:formatCode>
                <c:ptCount val="3"/>
                <c:pt idx="0">
                  <c:v>7500</c:v>
                </c:pt>
                <c:pt idx="1">
                  <c:v>8000</c:v>
                </c:pt>
                <c:pt idx="2">
                  <c:v>8500</c:v>
                </c:pt>
              </c:numCache>
            </c:numRef>
          </c:xVal>
          <c:yVal>
            <c:numRef>
              <c:f>'Aufnehmer (S_qa)'!$N$56:$N$58</c:f>
              <c:numCache>
                <c:formatCode>0.00</c:formatCode>
                <c:ptCount val="3"/>
                <c:pt idx="0">
                  <c:v>-9.160370767187942E-2</c:v>
                </c:pt>
                <c:pt idx="1">
                  <c:v>3.4177035950904155E-3</c:v>
                </c:pt>
                <c:pt idx="2">
                  <c:v>9.8439114862060251E-2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9EE8-48EB-ACB1-FE0CEDD461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826094"/>
        <c:axId val="10838977"/>
      </c:scatterChart>
      <c:valAx>
        <c:axId val="46826094"/>
        <c:scaling>
          <c:logBase val="10"/>
          <c:orientation val="minMax"/>
          <c:max val="12000"/>
          <c:min val="10"/>
        </c:scaling>
        <c:delete val="0"/>
        <c:axPos val="b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minorGridlines>
          <c:spPr>
            <a:ln w="9360">
              <a:solidFill>
                <a:srgbClr val="F2F2F2"/>
              </a:solidFill>
              <a:round/>
            </a:ln>
          </c:spPr>
        </c:minorGridlines>
        <c:title>
          <c:tx>
            <c:rich>
              <a:bodyPr rot="0"/>
              <a:lstStyle/>
              <a:p>
                <a:pPr>
                  <a:defRPr lang="en-US" sz="1000" b="0" strike="noStrike" spc="-1">
                    <a:solidFill>
                      <a:srgbClr val="595959"/>
                    </a:solidFill>
                    <a:latin typeface="Calibri"/>
                  </a:defRPr>
                </a:pPr>
                <a:r>
                  <a:rPr lang="en-US" sz="1000" b="0" strike="noStrike" spc="-1">
                    <a:solidFill>
                      <a:srgbClr val="595959"/>
                    </a:solidFill>
                    <a:latin typeface="Calibri"/>
                  </a:rPr>
                  <a:t>f in Hz</a:t>
                </a:r>
              </a:p>
            </c:rich>
          </c:tx>
          <c:overlay val="0"/>
          <c:spPr>
            <a:noFill/>
            <a:ln w="0">
              <a:noFill/>
            </a:ln>
          </c:spPr>
        </c:title>
        <c:numFmt formatCode="General" sourceLinked="0"/>
        <c:majorTickMark val="out"/>
        <c:minorTickMark val="out"/>
        <c:tickLblPos val="nextTo"/>
        <c:spPr>
          <a:ln w="9360">
            <a:solidFill>
              <a:srgbClr val="BFBFBF"/>
            </a:solidFill>
            <a:round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de-DE"/>
          </a:p>
        </c:txPr>
        <c:crossAx val="10838977"/>
        <c:crossesAt val="-10"/>
        <c:crossBetween val="midCat"/>
      </c:valAx>
      <c:valAx>
        <c:axId val="10838977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title>
          <c:tx>
            <c:rich>
              <a:bodyPr rot="-5400000"/>
              <a:lstStyle/>
              <a:p>
                <a:pPr>
                  <a:defRPr lang="en-US" sz="1000" b="0" strike="noStrike" spc="-1">
                    <a:solidFill>
                      <a:srgbClr val="595959"/>
                    </a:solidFill>
                    <a:latin typeface="Calibri"/>
                  </a:defRPr>
                </a:pPr>
                <a:r>
                  <a:rPr lang="en-US" sz="1000" b="0" strike="noStrike" spc="-1">
                    <a:solidFill>
                      <a:srgbClr val="595959"/>
                    </a:solidFill>
                    <a:latin typeface="Calibri"/>
                  </a:rPr>
                  <a:t>Phasenverschiebung in 1°</a:t>
                </a:r>
              </a:p>
            </c:rich>
          </c:tx>
          <c:overlay val="0"/>
          <c:spPr>
            <a:noFill/>
            <a:ln w="0">
              <a:noFill/>
            </a:ln>
          </c:spPr>
        </c:title>
        <c:numFmt formatCode="0.00" sourceLinked="0"/>
        <c:majorTickMark val="out"/>
        <c:minorTickMark val="out"/>
        <c:tickLblPos val="nextTo"/>
        <c:spPr>
          <a:ln w="9360">
            <a:solidFill>
              <a:srgbClr val="BFBFBF"/>
            </a:solidFill>
            <a:round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de-DE"/>
          </a:p>
        </c:txPr>
        <c:crossAx val="46826094"/>
        <c:crosses val="autoZero"/>
        <c:crossBetween val="midCat"/>
      </c:valAx>
      <c:spPr>
        <a:noFill/>
        <a:ln w="0">
          <a:noFill/>
        </a:ln>
      </c:spPr>
    </c:plotArea>
    <c:legend>
      <c:legendPos val="b"/>
      <c:overlay val="0"/>
      <c:spPr>
        <a:noFill/>
        <a:ln w="0">
          <a:noFill/>
        </a:ln>
      </c:spPr>
      <c:txPr>
        <a:bodyPr/>
        <a:lstStyle/>
        <a:p>
          <a:pPr>
            <a:defRPr sz="900" b="0" strike="noStrike" spc="-1">
              <a:solidFill>
                <a:srgbClr val="595959"/>
              </a:solidFill>
              <a:latin typeface="Calibri"/>
            </a:defRPr>
          </a:pPr>
          <a:endParaRPr lang="de-DE"/>
        </a:p>
      </c:txPr>
    </c:legend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8740157499999996" l="0.7" r="0.7" t="0.78740157499999996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c:style val="2"/>
  <c:chart>
    <c:title>
      <c:tx>
        <c:rich>
          <a:bodyPr rot="0"/>
          <a:lstStyle/>
          <a:p>
            <a:pPr>
              <a:defRPr lang="en-US" sz="1400" b="0" strike="noStrike" spc="-1">
                <a:solidFill>
                  <a:srgbClr val="595959"/>
                </a:solidFill>
                <a:latin typeface="Calibri"/>
              </a:defRPr>
            </a:pPr>
            <a:r>
              <a:rPr lang="en-US" sz="1400" b="0" strike="noStrike" spc="-1">
                <a:solidFill>
                  <a:srgbClr val="595959"/>
                </a:solidFill>
                <a:latin typeface="Calibri"/>
              </a:rPr>
              <a:t>Frequenzgang Messkette (B&amp;K 8305, S/N: 1842876)</a:t>
            </a:r>
          </a:p>
        </c:rich>
      </c:tx>
      <c:overlay val="0"/>
      <c:spPr>
        <a:noFill/>
        <a:ln w="0">
          <a:noFill/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'Messkette (S_ua)'!$B$12</c:f>
              <c:strCache>
                <c:ptCount val="1"/>
                <c:pt idx="0">
                  <c:v>Mittelwert</c:v>
                </c:pt>
              </c:strCache>
            </c:strRef>
          </c:tx>
          <c:spPr>
            <a:ln w="19080" cap="rnd">
              <a:solidFill>
                <a:srgbClr val="FF0000"/>
              </a:solidFill>
              <a:round/>
            </a:ln>
          </c:spPr>
          <c:marker>
            <c:symbol val="circle"/>
            <c:size val="5"/>
            <c:spPr>
              <a:solidFill>
                <a:srgbClr val="FF0000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de-DE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'Messkette (S_ua)'!$A$16:$A$52</c:f>
              <c:numCache>
                <c:formatCode>0.00</c:formatCode>
                <c:ptCount val="37"/>
                <c:pt idx="0">
                  <c:v>10</c:v>
                </c:pt>
                <c:pt idx="1">
                  <c:v>12.5</c:v>
                </c:pt>
                <c:pt idx="2">
                  <c:v>16</c:v>
                </c:pt>
                <c:pt idx="3">
                  <c:v>20</c:v>
                </c:pt>
                <c:pt idx="4">
                  <c:v>25</c:v>
                </c:pt>
                <c:pt idx="5">
                  <c:v>31.5</c:v>
                </c:pt>
                <c:pt idx="6">
                  <c:v>40</c:v>
                </c:pt>
                <c:pt idx="7">
                  <c:v>46.7</c:v>
                </c:pt>
                <c:pt idx="8">
                  <c:v>50</c:v>
                </c:pt>
                <c:pt idx="9">
                  <c:v>53.3</c:v>
                </c:pt>
                <c:pt idx="10">
                  <c:v>63</c:v>
                </c:pt>
                <c:pt idx="11">
                  <c:v>80</c:v>
                </c:pt>
                <c:pt idx="12">
                  <c:v>100</c:v>
                </c:pt>
                <c:pt idx="13">
                  <c:v>125</c:v>
                </c:pt>
                <c:pt idx="14">
                  <c:v>160</c:v>
                </c:pt>
                <c:pt idx="15">
                  <c:v>200</c:v>
                </c:pt>
                <c:pt idx="16">
                  <c:v>250</c:v>
                </c:pt>
                <c:pt idx="17">
                  <c:v>315</c:v>
                </c:pt>
                <c:pt idx="18">
                  <c:v>400</c:v>
                </c:pt>
                <c:pt idx="19">
                  <c:v>500</c:v>
                </c:pt>
                <c:pt idx="20">
                  <c:v>630</c:v>
                </c:pt>
                <c:pt idx="21">
                  <c:v>800</c:v>
                </c:pt>
                <c:pt idx="22">
                  <c:v>1000</c:v>
                </c:pt>
                <c:pt idx="23">
                  <c:v>1250</c:v>
                </c:pt>
                <c:pt idx="24">
                  <c:v>1600</c:v>
                </c:pt>
                <c:pt idx="25">
                  <c:v>2000</c:v>
                </c:pt>
                <c:pt idx="26">
                  <c:v>2500</c:v>
                </c:pt>
                <c:pt idx="27">
                  <c:v>3150</c:v>
                </c:pt>
                <c:pt idx="28">
                  <c:v>4000</c:v>
                </c:pt>
                <c:pt idx="29">
                  <c:v>5000</c:v>
                </c:pt>
                <c:pt idx="30">
                  <c:v>6300</c:v>
                </c:pt>
                <c:pt idx="31">
                  <c:v>7500</c:v>
                </c:pt>
                <c:pt idx="32">
                  <c:v>8000</c:v>
                </c:pt>
                <c:pt idx="33">
                  <c:v>8500</c:v>
                </c:pt>
                <c:pt idx="34">
                  <c:v>9500</c:v>
                </c:pt>
                <c:pt idx="35">
                  <c:v>10000</c:v>
                </c:pt>
                <c:pt idx="36">
                  <c:v>10500</c:v>
                </c:pt>
              </c:numCache>
            </c:numRef>
          </c:xVal>
          <c:yVal>
            <c:numRef>
              <c:f>'Messkette (S_ua)'!$B$16:$B$52</c:f>
              <c:numCache>
                <c:formatCode>0.000</c:formatCode>
                <c:ptCount val="37"/>
                <c:pt idx="0">
                  <c:v>12.959134329520532</c:v>
                </c:pt>
                <c:pt idx="1">
                  <c:v>12.97156002937202</c:v>
                </c:pt>
                <c:pt idx="2">
                  <c:v>12.979310074272583</c:v>
                </c:pt>
                <c:pt idx="3">
                  <c:v>12.986539431070883</c:v>
                </c:pt>
                <c:pt idx="4">
                  <c:v>12.993867102913649</c:v>
                </c:pt>
                <c:pt idx="5">
                  <c:v>13.000184812831016</c:v>
                </c:pt>
                <c:pt idx="6">
                  <c:v>13.006661186962049</c:v>
                </c:pt>
                <c:pt idx="7">
                  <c:v>13.006872366254933</c:v>
                </c:pt>
                <c:pt idx="8">
                  <c:v>13.010034086319466</c:v>
                </c:pt>
                <c:pt idx="9">
                  <c:v>13.007874770426135</c:v>
                </c:pt>
                <c:pt idx="10">
                  <c:v>13.011487793117951</c:v>
                </c:pt>
                <c:pt idx="11">
                  <c:v>13.016805246158567</c:v>
                </c:pt>
                <c:pt idx="12">
                  <c:v>13.01940191656535</c:v>
                </c:pt>
                <c:pt idx="13">
                  <c:v>13.022996131232199</c:v>
                </c:pt>
                <c:pt idx="14">
                  <c:v>13.026130369583116</c:v>
                </c:pt>
                <c:pt idx="15">
                  <c:v>13.029387618688014</c:v>
                </c:pt>
                <c:pt idx="16">
                  <c:v>13.034258504699485</c:v>
                </c:pt>
                <c:pt idx="17">
                  <c:v>13.036899394839665</c:v>
                </c:pt>
                <c:pt idx="18">
                  <c:v>13.041086359806151</c:v>
                </c:pt>
                <c:pt idx="19">
                  <c:v>13.045989682114866</c:v>
                </c:pt>
                <c:pt idx="20">
                  <c:v>13.047466686480298</c:v>
                </c:pt>
                <c:pt idx="21">
                  <c:v>13.059471172527632</c:v>
                </c:pt>
                <c:pt idx="22">
                  <c:v>13.067358128982635</c:v>
                </c:pt>
                <c:pt idx="23">
                  <c:v>13.080217941890867</c:v>
                </c:pt>
                <c:pt idx="24">
                  <c:v>13.095083237211734</c:v>
                </c:pt>
                <c:pt idx="25">
                  <c:v>13.123649840471833</c:v>
                </c:pt>
                <c:pt idx="26">
                  <c:v>13.163623123556649</c:v>
                </c:pt>
                <c:pt idx="27">
                  <c:v>13.229371471569983</c:v>
                </c:pt>
                <c:pt idx="28">
                  <c:v>13.341884648504466</c:v>
                </c:pt>
                <c:pt idx="29">
                  <c:v>13.508841534277417</c:v>
                </c:pt>
                <c:pt idx="30">
                  <c:v>13.795254158491616</c:v>
                </c:pt>
                <c:pt idx="31">
                  <c:v>14.178431056388602</c:v>
                </c:pt>
                <c:pt idx="32">
                  <c:v>14.326708777194002</c:v>
                </c:pt>
                <c:pt idx="33">
                  <c:v>14.368482566569933</c:v>
                </c:pt>
                <c:pt idx="34">
                  <c:v>14.784069012876783</c:v>
                </c:pt>
                <c:pt idx="35">
                  <c:v>15.007071205304852</c:v>
                </c:pt>
                <c:pt idx="36">
                  <c:v>15.242120191778199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2A7-410B-BF57-ECFE1516E925}"/>
            </c:ext>
          </c:extLst>
        </c:ser>
        <c:ser>
          <c:idx val="1"/>
          <c:order val="1"/>
          <c:tx>
            <c:v>Mittelwert Feinmessung</c:v>
          </c:tx>
          <c:spPr>
            <a:ln w="19080" cap="rnd">
              <a:solidFill>
                <a:srgbClr val="000000"/>
              </a:solidFill>
              <a:round/>
            </a:ln>
          </c:spPr>
          <c:marker>
            <c:symbol val="circle"/>
            <c:size val="5"/>
            <c:spPr>
              <a:solidFill>
                <a:srgbClr val="000000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de-DE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'Messkette (S_ua)'!$A$56:$A$65</c:f>
              <c:numCache>
                <c:formatCode>0.00</c:formatCode>
                <c:ptCount val="10"/>
                <c:pt idx="0">
                  <c:v>7000</c:v>
                </c:pt>
                <c:pt idx="1">
                  <c:v>7500</c:v>
                </c:pt>
                <c:pt idx="2">
                  <c:v>7750</c:v>
                </c:pt>
                <c:pt idx="3">
                  <c:v>7900</c:v>
                </c:pt>
                <c:pt idx="4">
                  <c:v>8000</c:v>
                </c:pt>
                <c:pt idx="5">
                  <c:v>8100</c:v>
                </c:pt>
                <c:pt idx="6">
                  <c:v>8250</c:v>
                </c:pt>
                <c:pt idx="7">
                  <c:v>8500</c:v>
                </c:pt>
                <c:pt idx="8">
                  <c:v>8750</c:v>
                </c:pt>
                <c:pt idx="9">
                  <c:v>9000</c:v>
                </c:pt>
              </c:numCache>
            </c:numRef>
          </c:xVal>
          <c:yVal>
            <c:numRef>
              <c:f>'Messkette (S_ua)'!$B$56:$B$65</c:f>
              <c:numCache>
                <c:formatCode>0.000</c:formatCode>
                <c:ptCount val="10"/>
                <c:pt idx="0">
                  <c:v>13.98165873689454</c:v>
                </c:pt>
                <c:pt idx="1">
                  <c:v>14.160479996340502</c:v>
                </c:pt>
                <c:pt idx="2">
                  <c:v>14.281180614473479</c:v>
                </c:pt>
                <c:pt idx="3">
                  <c:v>14.4372602526166</c:v>
                </c:pt>
                <c:pt idx="4">
                  <c:v>14.126551220049299</c:v>
                </c:pt>
                <c:pt idx="5">
                  <c:v>13.96714171821948</c:v>
                </c:pt>
                <c:pt idx="6">
                  <c:v>14.196704609012599</c:v>
                </c:pt>
                <c:pt idx="7">
                  <c:v>14.371208526843821</c:v>
                </c:pt>
                <c:pt idx="8">
                  <c:v>14.516570161612099</c:v>
                </c:pt>
                <c:pt idx="9">
                  <c:v>14.567429681447541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42A7-410B-BF57-ECFE1516E925}"/>
            </c:ext>
          </c:extLst>
        </c:ser>
        <c:ser>
          <c:idx val="2"/>
          <c:order val="2"/>
          <c:tx>
            <c:strRef>
              <c:f>'Messkette (S_ua)'!$D$12:$D$13</c:f>
              <c:strCache>
                <c:ptCount val="2"/>
                <c:pt idx="0">
                  <c:v>135°</c:v>
                </c:pt>
                <c:pt idx="1">
                  <c:v>0° -- 180°</c:v>
                </c:pt>
              </c:strCache>
            </c:strRef>
          </c:tx>
          <c:spPr>
            <a:ln w="19080" cap="rnd">
              <a:solidFill>
                <a:srgbClr val="C0504D"/>
              </a:solidFill>
              <a:round/>
            </a:ln>
          </c:spPr>
          <c:marker>
            <c:symbol val="circle"/>
            <c:size val="5"/>
            <c:spPr>
              <a:solidFill>
                <a:srgbClr val="C0504D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de-DE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'Messkette (S_ua)'!$A$16:$A$52</c:f>
              <c:numCache>
                <c:formatCode>0.00</c:formatCode>
                <c:ptCount val="37"/>
                <c:pt idx="0">
                  <c:v>10</c:v>
                </c:pt>
                <c:pt idx="1">
                  <c:v>12.5</c:v>
                </c:pt>
                <c:pt idx="2">
                  <c:v>16</c:v>
                </c:pt>
                <c:pt idx="3">
                  <c:v>20</c:v>
                </c:pt>
                <c:pt idx="4">
                  <c:v>25</c:v>
                </c:pt>
                <c:pt idx="5">
                  <c:v>31.5</c:v>
                </c:pt>
                <c:pt idx="6">
                  <c:v>40</c:v>
                </c:pt>
                <c:pt idx="7">
                  <c:v>46.7</c:v>
                </c:pt>
                <c:pt idx="8">
                  <c:v>50</c:v>
                </c:pt>
                <c:pt idx="9">
                  <c:v>53.3</c:v>
                </c:pt>
                <c:pt idx="10">
                  <c:v>63</c:v>
                </c:pt>
                <c:pt idx="11">
                  <c:v>80</c:v>
                </c:pt>
                <c:pt idx="12">
                  <c:v>100</c:v>
                </c:pt>
                <c:pt idx="13">
                  <c:v>125</c:v>
                </c:pt>
                <c:pt idx="14">
                  <c:v>160</c:v>
                </c:pt>
                <c:pt idx="15">
                  <c:v>200</c:v>
                </c:pt>
                <c:pt idx="16">
                  <c:v>250</c:v>
                </c:pt>
                <c:pt idx="17">
                  <c:v>315</c:v>
                </c:pt>
                <c:pt idx="18">
                  <c:v>400</c:v>
                </c:pt>
                <c:pt idx="19">
                  <c:v>500</c:v>
                </c:pt>
                <c:pt idx="20">
                  <c:v>630</c:v>
                </c:pt>
                <c:pt idx="21">
                  <c:v>800</c:v>
                </c:pt>
                <c:pt idx="22">
                  <c:v>1000</c:v>
                </c:pt>
                <c:pt idx="23">
                  <c:v>1250</c:v>
                </c:pt>
                <c:pt idx="24">
                  <c:v>1600</c:v>
                </c:pt>
                <c:pt idx="25">
                  <c:v>2000</c:v>
                </c:pt>
                <c:pt idx="26">
                  <c:v>2500</c:v>
                </c:pt>
                <c:pt idx="27">
                  <c:v>3150</c:v>
                </c:pt>
                <c:pt idx="28">
                  <c:v>4000</c:v>
                </c:pt>
                <c:pt idx="29">
                  <c:v>5000</c:v>
                </c:pt>
                <c:pt idx="30">
                  <c:v>6300</c:v>
                </c:pt>
                <c:pt idx="31">
                  <c:v>7500</c:v>
                </c:pt>
                <c:pt idx="32">
                  <c:v>8000</c:v>
                </c:pt>
                <c:pt idx="33">
                  <c:v>8500</c:v>
                </c:pt>
                <c:pt idx="34">
                  <c:v>9500</c:v>
                </c:pt>
                <c:pt idx="35">
                  <c:v>10000</c:v>
                </c:pt>
                <c:pt idx="36">
                  <c:v>10500</c:v>
                </c:pt>
              </c:numCache>
            </c:numRef>
          </c:xVal>
          <c:yVal>
            <c:numRef>
              <c:f>'Messkette (S_ua)'!$D$16:$D$52</c:f>
              <c:numCache>
                <c:formatCode>0.0000</c:formatCode>
                <c:ptCount val="37"/>
                <c:pt idx="0">
                  <c:v>12.954954212188801</c:v>
                </c:pt>
                <c:pt idx="1">
                  <c:v>12.9679920127119</c:v>
                </c:pt>
                <c:pt idx="2">
                  <c:v>12.976560226417799</c:v>
                </c:pt>
                <c:pt idx="3">
                  <c:v>12.984660566287401</c:v>
                </c:pt>
                <c:pt idx="4">
                  <c:v>12.9931549317578</c:v>
                </c:pt>
                <c:pt idx="5">
                  <c:v>12.998263158779199</c:v>
                </c:pt>
                <c:pt idx="6">
                  <c:v>13.0042928186258</c:v>
                </c:pt>
                <c:pt idx="7">
                  <c:v>13.0092222888115</c:v>
                </c:pt>
                <c:pt idx="8">
                  <c:v>13.0024462257538</c:v>
                </c:pt>
                <c:pt idx="9">
                  <c:v>13.0080763455913</c:v>
                </c:pt>
                <c:pt idx="10">
                  <c:v>13.0118991141512</c:v>
                </c:pt>
                <c:pt idx="11">
                  <c:v>13.0223720253517</c:v>
                </c:pt>
                <c:pt idx="12">
                  <c:v>13.0159263980188</c:v>
                </c:pt>
                <c:pt idx="13">
                  <c:v>13.0209327579249</c:v>
                </c:pt>
                <c:pt idx="14">
                  <c:v>13.0251580900861</c:v>
                </c:pt>
                <c:pt idx="15">
                  <c:v>13.0270246784993</c:v>
                </c:pt>
                <c:pt idx="16">
                  <c:v>13.031980284023501</c:v>
                </c:pt>
                <c:pt idx="17">
                  <c:v>13.0353721508832</c:v>
                </c:pt>
                <c:pt idx="18">
                  <c:v>13.0402752040892</c:v>
                </c:pt>
                <c:pt idx="19">
                  <c:v>13.0429179201737</c:v>
                </c:pt>
                <c:pt idx="20">
                  <c:v>13.047114929345099</c:v>
                </c:pt>
                <c:pt idx="21">
                  <c:v>13.0582838850691</c:v>
                </c:pt>
                <c:pt idx="22">
                  <c:v>13.066308324583799</c:v>
                </c:pt>
                <c:pt idx="23">
                  <c:v>13.0803509365953</c:v>
                </c:pt>
                <c:pt idx="24">
                  <c:v>13.094555503473099</c:v>
                </c:pt>
                <c:pt idx="25">
                  <c:v>13.1241378229504</c:v>
                </c:pt>
                <c:pt idx="26">
                  <c:v>13.1662807529848</c:v>
                </c:pt>
                <c:pt idx="27">
                  <c:v>13.2312841798737</c:v>
                </c:pt>
                <c:pt idx="28">
                  <c:v>13.350333897545401</c:v>
                </c:pt>
                <c:pt idx="29">
                  <c:v>13.5203862549611</c:v>
                </c:pt>
                <c:pt idx="30">
                  <c:v>13.824812049108401</c:v>
                </c:pt>
                <c:pt idx="31">
                  <c:v>14.254399308767301</c:v>
                </c:pt>
                <c:pt idx="33">
                  <c:v>14.3581760120212</c:v>
                </c:pt>
                <c:pt idx="34">
                  <c:v>14.803652124022999</c:v>
                </c:pt>
                <c:pt idx="35">
                  <c:v>15.030288263653899</c:v>
                </c:pt>
                <c:pt idx="36">
                  <c:v>15.2737089869357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42A7-410B-BF57-ECFE1516E925}"/>
            </c:ext>
          </c:extLst>
        </c:ser>
        <c:ser>
          <c:idx val="3"/>
          <c:order val="3"/>
          <c:tx>
            <c:strRef>
              <c:f>'Messkette (S_ua)'!$E$12:$E$13</c:f>
              <c:strCache>
                <c:ptCount val="2"/>
                <c:pt idx="0">
                  <c:v>135°</c:v>
                </c:pt>
                <c:pt idx="1">
                  <c:v>90° -- 270°</c:v>
                </c:pt>
              </c:strCache>
            </c:strRef>
          </c:tx>
          <c:spPr>
            <a:ln w="19080" cap="rnd">
              <a:solidFill>
                <a:srgbClr val="9BBB59"/>
              </a:solidFill>
              <a:round/>
            </a:ln>
          </c:spPr>
          <c:marker>
            <c:symbol val="circle"/>
            <c:size val="5"/>
            <c:spPr>
              <a:solidFill>
                <a:srgbClr val="9BBB59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de-DE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'Messkette (S_ua)'!$A$16:$A$52</c:f>
              <c:numCache>
                <c:formatCode>0.00</c:formatCode>
                <c:ptCount val="37"/>
                <c:pt idx="0">
                  <c:v>10</c:v>
                </c:pt>
                <c:pt idx="1">
                  <c:v>12.5</c:v>
                </c:pt>
                <c:pt idx="2">
                  <c:v>16</c:v>
                </c:pt>
                <c:pt idx="3">
                  <c:v>20</c:v>
                </c:pt>
                <c:pt idx="4">
                  <c:v>25</c:v>
                </c:pt>
                <c:pt idx="5">
                  <c:v>31.5</c:v>
                </c:pt>
                <c:pt idx="6">
                  <c:v>40</c:v>
                </c:pt>
                <c:pt idx="7">
                  <c:v>46.7</c:v>
                </c:pt>
                <c:pt idx="8">
                  <c:v>50</c:v>
                </c:pt>
                <c:pt idx="9">
                  <c:v>53.3</c:v>
                </c:pt>
                <c:pt idx="10">
                  <c:v>63</c:v>
                </c:pt>
                <c:pt idx="11">
                  <c:v>80</c:v>
                </c:pt>
                <c:pt idx="12">
                  <c:v>100</c:v>
                </c:pt>
                <c:pt idx="13">
                  <c:v>125</c:v>
                </c:pt>
                <c:pt idx="14">
                  <c:v>160</c:v>
                </c:pt>
                <c:pt idx="15">
                  <c:v>200</c:v>
                </c:pt>
                <c:pt idx="16">
                  <c:v>250</c:v>
                </c:pt>
                <c:pt idx="17">
                  <c:v>315</c:v>
                </c:pt>
                <c:pt idx="18">
                  <c:v>400</c:v>
                </c:pt>
                <c:pt idx="19">
                  <c:v>500</c:v>
                </c:pt>
                <c:pt idx="20">
                  <c:v>630</c:v>
                </c:pt>
                <c:pt idx="21">
                  <c:v>800</c:v>
                </c:pt>
                <c:pt idx="22">
                  <c:v>1000</c:v>
                </c:pt>
                <c:pt idx="23">
                  <c:v>1250</c:v>
                </c:pt>
                <c:pt idx="24">
                  <c:v>1600</c:v>
                </c:pt>
                <c:pt idx="25">
                  <c:v>2000</c:v>
                </c:pt>
                <c:pt idx="26">
                  <c:v>2500</c:v>
                </c:pt>
                <c:pt idx="27">
                  <c:v>3150</c:v>
                </c:pt>
                <c:pt idx="28">
                  <c:v>4000</c:v>
                </c:pt>
                <c:pt idx="29">
                  <c:v>5000</c:v>
                </c:pt>
                <c:pt idx="30">
                  <c:v>6300</c:v>
                </c:pt>
                <c:pt idx="31">
                  <c:v>7500</c:v>
                </c:pt>
                <c:pt idx="32">
                  <c:v>8000</c:v>
                </c:pt>
                <c:pt idx="33">
                  <c:v>8500</c:v>
                </c:pt>
                <c:pt idx="34">
                  <c:v>9500</c:v>
                </c:pt>
                <c:pt idx="35">
                  <c:v>10000</c:v>
                </c:pt>
                <c:pt idx="36">
                  <c:v>10500</c:v>
                </c:pt>
              </c:numCache>
            </c:numRef>
          </c:xVal>
          <c:yVal>
            <c:numRef>
              <c:f>'Messkette (S_ua)'!$E$16:$E$52</c:f>
              <c:numCache>
                <c:formatCode>0.0000</c:formatCode>
                <c:ptCount val="37"/>
                <c:pt idx="0">
                  <c:v>12.956063661228599</c:v>
                </c:pt>
                <c:pt idx="1">
                  <c:v>12.9684101980107</c:v>
                </c:pt>
                <c:pt idx="2">
                  <c:v>12.981855970834699</c:v>
                </c:pt>
                <c:pt idx="3">
                  <c:v>12.985745935616301</c:v>
                </c:pt>
                <c:pt idx="4">
                  <c:v>12.9920062300769</c:v>
                </c:pt>
                <c:pt idx="5">
                  <c:v>12.9972346745966</c:v>
                </c:pt>
                <c:pt idx="6">
                  <c:v>13.004474832674401</c:v>
                </c:pt>
                <c:pt idx="7">
                  <c:v>13.009235500869501</c:v>
                </c:pt>
                <c:pt idx="8">
                  <c:v>13.015570319158799</c:v>
                </c:pt>
                <c:pt idx="9">
                  <c:v>13.006307571195199</c:v>
                </c:pt>
                <c:pt idx="10">
                  <c:v>13.007793237196701</c:v>
                </c:pt>
                <c:pt idx="11">
                  <c:v>13.0090616298627</c:v>
                </c:pt>
                <c:pt idx="12">
                  <c:v>13.021547611198701</c:v>
                </c:pt>
                <c:pt idx="13">
                  <c:v>13.024094420010501</c:v>
                </c:pt>
                <c:pt idx="14">
                  <c:v>13.0278569905139</c:v>
                </c:pt>
                <c:pt idx="15">
                  <c:v>13.0293315610266</c:v>
                </c:pt>
                <c:pt idx="16">
                  <c:v>13.035012383140399</c:v>
                </c:pt>
                <c:pt idx="17">
                  <c:v>13.038960515712599</c:v>
                </c:pt>
                <c:pt idx="18">
                  <c:v>13.042726973686699</c:v>
                </c:pt>
                <c:pt idx="19">
                  <c:v>13.047029505639101</c:v>
                </c:pt>
                <c:pt idx="20">
                  <c:v>13.0492525496217</c:v>
                </c:pt>
                <c:pt idx="21">
                  <c:v>13.0607609108036</c:v>
                </c:pt>
                <c:pt idx="22">
                  <c:v>13.0684453767996</c:v>
                </c:pt>
                <c:pt idx="23">
                  <c:v>13.081699494738199</c:v>
                </c:pt>
                <c:pt idx="24">
                  <c:v>13.097466153116001</c:v>
                </c:pt>
                <c:pt idx="25">
                  <c:v>13.124194132820399</c:v>
                </c:pt>
                <c:pt idx="26">
                  <c:v>13.1645369576277</c:v>
                </c:pt>
                <c:pt idx="27">
                  <c:v>13.2307345415546</c:v>
                </c:pt>
                <c:pt idx="28">
                  <c:v>13.343817419588801</c:v>
                </c:pt>
                <c:pt idx="29">
                  <c:v>13.5093803694963</c:v>
                </c:pt>
                <c:pt idx="30">
                  <c:v>13.797905183484099</c:v>
                </c:pt>
                <c:pt idx="31">
                  <c:v>14.213731700327701</c:v>
                </c:pt>
                <c:pt idx="33">
                  <c:v>14.325888250083301</c:v>
                </c:pt>
                <c:pt idx="34">
                  <c:v>14.761610851016099</c:v>
                </c:pt>
                <c:pt idx="35">
                  <c:v>14.998265716592099</c:v>
                </c:pt>
                <c:pt idx="36">
                  <c:v>15.226238962844899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42A7-410B-BF57-ECFE1516E925}"/>
            </c:ext>
          </c:extLst>
        </c:ser>
        <c:ser>
          <c:idx val="4"/>
          <c:order val="4"/>
          <c:tx>
            <c:strRef>
              <c:f>'Messkette (S_ua)'!$F$12:$F$13</c:f>
              <c:strCache>
                <c:ptCount val="2"/>
                <c:pt idx="0">
                  <c:v>45°</c:v>
                </c:pt>
                <c:pt idx="1">
                  <c:v>0° -- 180°</c:v>
                </c:pt>
              </c:strCache>
            </c:strRef>
          </c:tx>
          <c:spPr>
            <a:ln w="19080" cap="rnd">
              <a:solidFill>
                <a:srgbClr val="8064A2"/>
              </a:solidFill>
              <a:round/>
            </a:ln>
          </c:spPr>
          <c:marker>
            <c:symbol val="circle"/>
            <c:size val="5"/>
            <c:spPr>
              <a:solidFill>
                <a:srgbClr val="8064A2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de-DE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'Messkette (S_ua)'!$A$16:$A$52</c:f>
              <c:numCache>
                <c:formatCode>0.00</c:formatCode>
                <c:ptCount val="37"/>
                <c:pt idx="0">
                  <c:v>10</c:v>
                </c:pt>
                <c:pt idx="1">
                  <c:v>12.5</c:v>
                </c:pt>
                <c:pt idx="2">
                  <c:v>16</c:v>
                </c:pt>
                <c:pt idx="3">
                  <c:v>20</c:v>
                </c:pt>
                <c:pt idx="4">
                  <c:v>25</c:v>
                </c:pt>
                <c:pt idx="5">
                  <c:v>31.5</c:v>
                </c:pt>
                <c:pt idx="6">
                  <c:v>40</c:v>
                </c:pt>
                <c:pt idx="7">
                  <c:v>46.7</c:v>
                </c:pt>
                <c:pt idx="8">
                  <c:v>50</c:v>
                </c:pt>
                <c:pt idx="9">
                  <c:v>53.3</c:v>
                </c:pt>
                <c:pt idx="10">
                  <c:v>63</c:v>
                </c:pt>
                <c:pt idx="11">
                  <c:v>80</c:v>
                </c:pt>
                <c:pt idx="12">
                  <c:v>100</c:v>
                </c:pt>
                <c:pt idx="13">
                  <c:v>125</c:v>
                </c:pt>
                <c:pt idx="14">
                  <c:v>160</c:v>
                </c:pt>
                <c:pt idx="15">
                  <c:v>200</c:v>
                </c:pt>
                <c:pt idx="16">
                  <c:v>250</c:v>
                </c:pt>
                <c:pt idx="17">
                  <c:v>315</c:v>
                </c:pt>
                <c:pt idx="18">
                  <c:v>400</c:v>
                </c:pt>
                <c:pt idx="19">
                  <c:v>500</c:v>
                </c:pt>
                <c:pt idx="20">
                  <c:v>630</c:v>
                </c:pt>
                <c:pt idx="21">
                  <c:v>800</c:v>
                </c:pt>
                <c:pt idx="22">
                  <c:v>1000</c:v>
                </c:pt>
                <c:pt idx="23">
                  <c:v>1250</c:v>
                </c:pt>
                <c:pt idx="24">
                  <c:v>1600</c:v>
                </c:pt>
                <c:pt idx="25">
                  <c:v>2000</c:v>
                </c:pt>
                <c:pt idx="26">
                  <c:v>2500</c:v>
                </c:pt>
                <c:pt idx="27">
                  <c:v>3150</c:v>
                </c:pt>
                <c:pt idx="28">
                  <c:v>4000</c:v>
                </c:pt>
                <c:pt idx="29">
                  <c:v>5000</c:v>
                </c:pt>
                <c:pt idx="30">
                  <c:v>6300</c:v>
                </c:pt>
                <c:pt idx="31">
                  <c:v>7500</c:v>
                </c:pt>
                <c:pt idx="32">
                  <c:v>8000</c:v>
                </c:pt>
                <c:pt idx="33">
                  <c:v>8500</c:v>
                </c:pt>
                <c:pt idx="34">
                  <c:v>9500</c:v>
                </c:pt>
                <c:pt idx="35">
                  <c:v>10000</c:v>
                </c:pt>
                <c:pt idx="36">
                  <c:v>10500</c:v>
                </c:pt>
              </c:numCache>
            </c:numRef>
          </c:xVal>
          <c:yVal>
            <c:numRef>
              <c:f>'Messkette (S_ua)'!$F$16:$F$52</c:f>
              <c:numCache>
                <c:formatCode>0.0000</c:formatCode>
                <c:ptCount val="37"/>
                <c:pt idx="0">
                  <c:v>12.962158067199001</c:v>
                </c:pt>
                <c:pt idx="1">
                  <c:v>12.9714365963882</c:v>
                </c:pt>
                <c:pt idx="2">
                  <c:v>12.9797265017691</c:v>
                </c:pt>
                <c:pt idx="3">
                  <c:v>12.987616922740701</c:v>
                </c:pt>
                <c:pt idx="4">
                  <c:v>12.994782794739001</c:v>
                </c:pt>
                <c:pt idx="5">
                  <c:v>13.000917160259601</c:v>
                </c:pt>
                <c:pt idx="6">
                  <c:v>13.005111282557399</c:v>
                </c:pt>
                <c:pt idx="7">
                  <c:v>13.0059201110284</c:v>
                </c:pt>
                <c:pt idx="8">
                  <c:v>13.012059235065299</c:v>
                </c:pt>
                <c:pt idx="9">
                  <c:v>13.0082360490794</c:v>
                </c:pt>
                <c:pt idx="10">
                  <c:v>13.0121889103392</c:v>
                </c:pt>
                <c:pt idx="11">
                  <c:v>13.017662130525901</c:v>
                </c:pt>
                <c:pt idx="12">
                  <c:v>13.0177247099705</c:v>
                </c:pt>
                <c:pt idx="13">
                  <c:v>13.0215140442383</c:v>
                </c:pt>
                <c:pt idx="14">
                  <c:v>13.025077340590601</c:v>
                </c:pt>
                <c:pt idx="15">
                  <c:v>13.0293557017891</c:v>
                </c:pt>
                <c:pt idx="16">
                  <c:v>13.0348340894397</c:v>
                </c:pt>
                <c:pt idx="17">
                  <c:v>13.036439310130699</c:v>
                </c:pt>
                <c:pt idx="18">
                  <c:v>13.040077249320399</c:v>
                </c:pt>
                <c:pt idx="19">
                  <c:v>13.045685769686299</c:v>
                </c:pt>
                <c:pt idx="20">
                  <c:v>13.0469861487828</c:v>
                </c:pt>
                <c:pt idx="21">
                  <c:v>13.0590823157339</c:v>
                </c:pt>
                <c:pt idx="22">
                  <c:v>13.0669085385349</c:v>
                </c:pt>
                <c:pt idx="23">
                  <c:v>13.079977074536201</c:v>
                </c:pt>
                <c:pt idx="24">
                  <c:v>13.0938064342361</c:v>
                </c:pt>
                <c:pt idx="25">
                  <c:v>13.123172284747399</c:v>
                </c:pt>
                <c:pt idx="26">
                  <c:v>13.1619753033635</c:v>
                </c:pt>
                <c:pt idx="27">
                  <c:v>13.2281064403918</c:v>
                </c:pt>
                <c:pt idx="28">
                  <c:v>13.3371304134763</c:v>
                </c:pt>
                <c:pt idx="29">
                  <c:v>13.5079041229754</c:v>
                </c:pt>
                <c:pt idx="30">
                  <c:v>13.786289131409401</c:v>
                </c:pt>
                <c:pt idx="31">
                  <c:v>14.1650894285495</c:v>
                </c:pt>
                <c:pt idx="32">
                  <c:v>14.7319297276333</c:v>
                </c:pt>
                <c:pt idx="33">
                  <c:v>14.3229665715299</c:v>
                </c:pt>
                <c:pt idx="34">
                  <c:v>14.7674274692029</c:v>
                </c:pt>
                <c:pt idx="35">
                  <c:v>14.984571619597901</c:v>
                </c:pt>
                <c:pt idx="36">
                  <c:v>15.213644555006599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42A7-410B-BF57-ECFE1516E925}"/>
            </c:ext>
          </c:extLst>
        </c:ser>
        <c:ser>
          <c:idx val="5"/>
          <c:order val="5"/>
          <c:tx>
            <c:strRef>
              <c:f>'Messkette (S_ua)'!$G$12:$G$13</c:f>
              <c:strCache>
                <c:ptCount val="2"/>
                <c:pt idx="0">
                  <c:v>45°</c:v>
                </c:pt>
                <c:pt idx="1">
                  <c:v>90° -- 270°</c:v>
                </c:pt>
              </c:strCache>
            </c:strRef>
          </c:tx>
          <c:spPr>
            <a:ln w="19080" cap="rnd">
              <a:solidFill>
                <a:srgbClr val="4BACC6"/>
              </a:solidFill>
              <a:round/>
            </a:ln>
          </c:spPr>
          <c:marker>
            <c:symbol val="circle"/>
            <c:size val="5"/>
            <c:spPr>
              <a:solidFill>
                <a:srgbClr val="4BACC6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de-DE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'Messkette (S_ua)'!$A$16:$A$52</c:f>
              <c:numCache>
                <c:formatCode>0.00</c:formatCode>
                <c:ptCount val="37"/>
                <c:pt idx="0">
                  <c:v>10</c:v>
                </c:pt>
                <c:pt idx="1">
                  <c:v>12.5</c:v>
                </c:pt>
                <c:pt idx="2">
                  <c:v>16</c:v>
                </c:pt>
                <c:pt idx="3">
                  <c:v>20</c:v>
                </c:pt>
                <c:pt idx="4">
                  <c:v>25</c:v>
                </c:pt>
                <c:pt idx="5">
                  <c:v>31.5</c:v>
                </c:pt>
                <c:pt idx="6">
                  <c:v>40</c:v>
                </c:pt>
                <c:pt idx="7">
                  <c:v>46.7</c:v>
                </c:pt>
                <c:pt idx="8">
                  <c:v>50</c:v>
                </c:pt>
                <c:pt idx="9">
                  <c:v>53.3</c:v>
                </c:pt>
                <c:pt idx="10">
                  <c:v>63</c:v>
                </c:pt>
                <c:pt idx="11">
                  <c:v>80</c:v>
                </c:pt>
                <c:pt idx="12">
                  <c:v>100</c:v>
                </c:pt>
                <c:pt idx="13">
                  <c:v>125</c:v>
                </c:pt>
                <c:pt idx="14">
                  <c:v>160</c:v>
                </c:pt>
                <c:pt idx="15">
                  <c:v>200</c:v>
                </c:pt>
                <c:pt idx="16">
                  <c:v>250</c:v>
                </c:pt>
                <c:pt idx="17">
                  <c:v>315</c:v>
                </c:pt>
                <c:pt idx="18">
                  <c:v>400</c:v>
                </c:pt>
                <c:pt idx="19">
                  <c:v>500</c:v>
                </c:pt>
                <c:pt idx="20">
                  <c:v>630</c:v>
                </c:pt>
                <c:pt idx="21">
                  <c:v>800</c:v>
                </c:pt>
                <c:pt idx="22">
                  <c:v>1000</c:v>
                </c:pt>
                <c:pt idx="23">
                  <c:v>1250</c:v>
                </c:pt>
                <c:pt idx="24">
                  <c:v>1600</c:v>
                </c:pt>
                <c:pt idx="25">
                  <c:v>2000</c:v>
                </c:pt>
                <c:pt idx="26">
                  <c:v>2500</c:v>
                </c:pt>
                <c:pt idx="27">
                  <c:v>3150</c:v>
                </c:pt>
                <c:pt idx="28">
                  <c:v>4000</c:v>
                </c:pt>
                <c:pt idx="29">
                  <c:v>5000</c:v>
                </c:pt>
                <c:pt idx="30">
                  <c:v>6300</c:v>
                </c:pt>
                <c:pt idx="31">
                  <c:v>7500</c:v>
                </c:pt>
                <c:pt idx="32">
                  <c:v>8000</c:v>
                </c:pt>
                <c:pt idx="33">
                  <c:v>8500</c:v>
                </c:pt>
                <c:pt idx="34">
                  <c:v>9500</c:v>
                </c:pt>
                <c:pt idx="35">
                  <c:v>10000</c:v>
                </c:pt>
                <c:pt idx="36">
                  <c:v>10500</c:v>
                </c:pt>
              </c:numCache>
            </c:numRef>
          </c:xVal>
          <c:yVal>
            <c:numRef>
              <c:f>'Messkette (S_ua)'!$G$16:$G$52</c:f>
              <c:numCache>
                <c:formatCode>0.0000</c:formatCode>
                <c:ptCount val="37"/>
                <c:pt idx="0">
                  <c:v>12.9642927133801</c:v>
                </c:pt>
                <c:pt idx="1">
                  <c:v>12.9717357541649</c:v>
                </c:pt>
                <c:pt idx="2">
                  <c:v>12.9857873080076</c:v>
                </c:pt>
                <c:pt idx="3">
                  <c:v>12.9885085970788</c:v>
                </c:pt>
                <c:pt idx="4">
                  <c:v>12.994164937015499</c:v>
                </c:pt>
                <c:pt idx="5">
                  <c:v>13.000953714537999</c:v>
                </c:pt>
                <c:pt idx="6">
                  <c:v>13.0057296283616</c:v>
                </c:pt>
                <c:pt idx="7">
                  <c:v>13.006588054624199</c:v>
                </c:pt>
                <c:pt idx="8">
                  <c:v>13.0069450384151</c:v>
                </c:pt>
                <c:pt idx="9">
                  <c:v>13.0091979132105</c:v>
                </c:pt>
                <c:pt idx="10">
                  <c:v>13.013160746669801</c:v>
                </c:pt>
                <c:pt idx="11">
                  <c:v>13.0207638568401</c:v>
                </c:pt>
                <c:pt idx="12">
                  <c:v>13.0177785798979</c:v>
                </c:pt>
                <c:pt idx="13">
                  <c:v>13.021702301139801</c:v>
                </c:pt>
                <c:pt idx="14">
                  <c:v>13.0244717185534</c:v>
                </c:pt>
                <c:pt idx="15">
                  <c:v>13.0290659497904</c:v>
                </c:pt>
                <c:pt idx="16">
                  <c:v>13.0327006028004</c:v>
                </c:pt>
                <c:pt idx="17">
                  <c:v>13.0353519789403</c:v>
                </c:pt>
                <c:pt idx="18">
                  <c:v>13.039693740497199</c:v>
                </c:pt>
                <c:pt idx="19">
                  <c:v>13.0452981677144</c:v>
                </c:pt>
                <c:pt idx="20">
                  <c:v>13.0460661639629</c:v>
                </c:pt>
                <c:pt idx="21">
                  <c:v>13.058111699535401</c:v>
                </c:pt>
                <c:pt idx="22">
                  <c:v>13.066221859077499</c:v>
                </c:pt>
                <c:pt idx="23">
                  <c:v>13.0787576923316</c:v>
                </c:pt>
                <c:pt idx="24">
                  <c:v>13.093925850953299</c:v>
                </c:pt>
                <c:pt idx="25">
                  <c:v>13.1231894423388</c:v>
                </c:pt>
                <c:pt idx="26">
                  <c:v>13.1609482909302</c:v>
                </c:pt>
                <c:pt idx="27">
                  <c:v>13.2281761060894</c:v>
                </c:pt>
                <c:pt idx="28">
                  <c:v>13.339106812067801</c:v>
                </c:pt>
                <c:pt idx="29">
                  <c:v>13.505420266452999</c:v>
                </c:pt>
                <c:pt idx="30">
                  <c:v>13.789740554638801</c:v>
                </c:pt>
                <c:pt idx="31">
                  <c:v>14.1623788311104</c:v>
                </c:pt>
                <c:pt idx="32">
                  <c:v>14.7593500599948</c:v>
                </c:pt>
                <c:pt idx="33">
                  <c:v>14.3279745757483</c:v>
                </c:pt>
                <c:pt idx="34">
                  <c:v>14.749777997939701</c:v>
                </c:pt>
                <c:pt idx="35">
                  <c:v>14.9797705516715</c:v>
                </c:pt>
                <c:pt idx="36">
                  <c:v>15.214278789248301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42A7-410B-BF57-ECFE1516E925}"/>
            </c:ext>
          </c:extLst>
        </c:ser>
        <c:ser>
          <c:idx val="6"/>
          <c:order val="6"/>
          <c:tx>
            <c:strRef>
              <c:f>'Messkette (S_ua)'!$H$12:$H$13</c:f>
              <c:strCache>
                <c:ptCount val="2"/>
                <c:pt idx="0">
                  <c:v>225°</c:v>
                </c:pt>
                <c:pt idx="1">
                  <c:v>20° -- 200°</c:v>
                </c:pt>
              </c:strCache>
            </c:strRef>
          </c:tx>
          <c:spPr>
            <a:ln w="19080" cap="rnd">
              <a:solidFill>
                <a:srgbClr val="F79646"/>
              </a:solidFill>
              <a:round/>
            </a:ln>
          </c:spPr>
          <c:marker>
            <c:symbol val="circle"/>
            <c:size val="5"/>
            <c:spPr>
              <a:solidFill>
                <a:srgbClr val="F79646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de-DE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'Messkette (S_ua)'!$A$16:$A$52</c:f>
              <c:numCache>
                <c:formatCode>0.00</c:formatCode>
                <c:ptCount val="37"/>
                <c:pt idx="0">
                  <c:v>10</c:v>
                </c:pt>
                <c:pt idx="1">
                  <c:v>12.5</c:v>
                </c:pt>
                <c:pt idx="2">
                  <c:v>16</c:v>
                </c:pt>
                <c:pt idx="3">
                  <c:v>20</c:v>
                </c:pt>
                <c:pt idx="4">
                  <c:v>25</c:v>
                </c:pt>
                <c:pt idx="5">
                  <c:v>31.5</c:v>
                </c:pt>
                <c:pt idx="6">
                  <c:v>40</c:v>
                </c:pt>
                <c:pt idx="7">
                  <c:v>46.7</c:v>
                </c:pt>
                <c:pt idx="8">
                  <c:v>50</c:v>
                </c:pt>
                <c:pt idx="9">
                  <c:v>53.3</c:v>
                </c:pt>
                <c:pt idx="10">
                  <c:v>63</c:v>
                </c:pt>
                <c:pt idx="11">
                  <c:v>80</c:v>
                </c:pt>
                <c:pt idx="12">
                  <c:v>100</c:v>
                </c:pt>
                <c:pt idx="13">
                  <c:v>125</c:v>
                </c:pt>
                <c:pt idx="14">
                  <c:v>160</c:v>
                </c:pt>
                <c:pt idx="15">
                  <c:v>200</c:v>
                </c:pt>
                <c:pt idx="16">
                  <c:v>250</c:v>
                </c:pt>
                <c:pt idx="17">
                  <c:v>315</c:v>
                </c:pt>
                <c:pt idx="18">
                  <c:v>400</c:v>
                </c:pt>
                <c:pt idx="19">
                  <c:v>500</c:v>
                </c:pt>
                <c:pt idx="20">
                  <c:v>630</c:v>
                </c:pt>
                <c:pt idx="21">
                  <c:v>800</c:v>
                </c:pt>
                <c:pt idx="22">
                  <c:v>1000</c:v>
                </c:pt>
                <c:pt idx="23">
                  <c:v>1250</c:v>
                </c:pt>
                <c:pt idx="24">
                  <c:v>1600</c:v>
                </c:pt>
                <c:pt idx="25">
                  <c:v>2000</c:v>
                </c:pt>
                <c:pt idx="26">
                  <c:v>2500</c:v>
                </c:pt>
                <c:pt idx="27">
                  <c:v>3150</c:v>
                </c:pt>
                <c:pt idx="28">
                  <c:v>4000</c:v>
                </c:pt>
                <c:pt idx="29">
                  <c:v>5000</c:v>
                </c:pt>
                <c:pt idx="30">
                  <c:v>6300</c:v>
                </c:pt>
                <c:pt idx="31">
                  <c:v>7500</c:v>
                </c:pt>
                <c:pt idx="32">
                  <c:v>8000</c:v>
                </c:pt>
                <c:pt idx="33">
                  <c:v>8500</c:v>
                </c:pt>
                <c:pt idx="34">
                  <c:v>9500</c:v>
                </c:pt>
                <c:pt idx="35">
                  <c:v>10000</c:v>
                </c:pt>
                <c:pt idx="36">
                  <c:v>10500</c:v>
                </c:pt>
              </c:numCache>
            </c:numRef>
          </c:xVal>
          <c:yVal>
            <c:numRef>
              <c:f>'Messkette (S_ua)'!$H$16:$H$52</c:f>
              <c:numCache>
                <c:formatCode>0.0000</c:formatCode>
                <c:ptCount val="37"/>
                <c:pt idx="0">
                  <c:v>12.9580138652362</c:v>
                </c:pt>
                <c:pt idx="1">
                  <c:v>12.974496123749301</c:v>
                </c:pt>
                <c:pt idx="2">
                  <c:v>12.976218842750299</c:v>
                </c:pt>
                <c:pt idx="3">
                  <c:v>12.986417450928499</c:v>
                </c:pt>
                <c:pt idx="4">
                  <c:v>12.9943088690623</c:v>
                </c:pt>
                <c:pt idx="5">
                  <c:v>13.0019888478268</c:v>
                </c:pt>
                <c:pt idx="6">
                  <c:v>13.009793155102299</c:v>
                </c:pt>
                <c:pt idx="7">
                  <c:v>13.0047807313888</c:v>
                </c:pt>
                <c:pt idx="8">
                  <c:v>13.012226935302101</c:v>
                </c:pt>
                <c:pt idx="9">
                  <c:v>13.0072964231911</c:v>
                </c:pt>
                <c:pt idx="10">
                  <c:v>13.010782485699099</c:v>
                </c:pt>
                <c:pt idx="11">
                  <c:v>13.0111583680261</c:v>
                </c:pt>
                <c:pt idx="12">
                  <c:v>13.0263352905334</c:v>
                </c:pt>
                <c:pt idx="13">
                  <c:v>13.0284403894258</c:v>
                </c:pt>
                <c:pt idx="14">
                  <c:v>13.0299863134903</c:v>
                </c:pt>
                <c:pt idx="15">
                  <c:v>13.0334200653844</c:v>
                </c:pt>
                <c:pt idx="16">
                  <c:v>13.038070415980799</c:v>
                </c:pt>
                <c:pt idx="17">
                  <c:v>13.040340194113501</c:v>
                </c:pt>
                <c:pt idx="18">
                  <c:v>13.0446923929268</c:v>
                </c:pt>
                <c:pt idx="19">
                  <c:v>13.0505649033644</c:v>
                </c:pt>
                <c:pt idx="20">
                  <c:v>13.0510541823129</c:v>
                </c:pt>
                <c:pt idx="21">
                  <c:v>13.062249849057199</c:v>
                </c:pt>
                <c:pt idx="22">
                  <c:v>13.070549778651101</c:v>
                </c:pt>
                <c:pt idx="23">
                  <c:v>13.0822601157356</c:v>
                </c:pt>
                <c:pt idx="24">
                  <c:v>13.097904339903399</c:v>
                </c:pt>
                <c:pt idx="25">
                  <c:v>13.1247261178692</c:v>
                </c:pt>
                <c:pt idx="26">
                  <c:v>13.1649237180479</c:v>
                </c:pt>
                <c:pt idx="27">
                  <c:v>13.2292951930997</c:v>
                </c:pt>
                <c:pt idx="28">
                  <c:v>13.340147779239199</c:v>
                </c:pt>
                <c:pt idx="29">
                  <c:v>13.501924227426001</c:v>
                </c:pt>
                <c:pt idx="30">
                  <c:v>13.7831391183744</c:v>
                </c:pt>
                <c:pt idx="31">
                  <c:v>14.131730656712101</c:v>
                </c:pt>
                <c:pt idx="32">
                  <c:v>13.873574478220799</c:v>
                </c:pt>
                <c:pt idx="33">
                  <c:v>14.426254839663899</c:v>
                </c:pt>
                <c:pt idx="34">
                  <c:v>14.804623521442799</c:v>
                </c:pt>
                <c:pt idx="35">
                  <c:v>15.0102729393003</c:v>
                </c:pt>
                <c:pt idx="36">
                  <c:v>15.2452710425479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42A7-410B-BF57-ECFE1516E925}"/>
            </c:ext>
          </c:extLst>
        </c:ser>
        <c:ser>
          <c:idx val="7"/>
          <c:order val="7"/>
          <c:tx>
            <c:strRef>
              <c:f>'Messkette (S_ua)'!$I$12:$I$13</c:f>
              <c:strCache>
                <c:ptCount val="2"/>
                <c:pt idx="0">
                  <c:v>225°</c:v>
                </c:pt>
                <c:pt idx="1">
                  <c:v>135° -- 315°</c:v>
                </c:pt>
              </c:strCache>
            </c:strRef>
          </c:tx>
          <c:spPr>
            <a:ln w="19080" cap="rnd">
              <a:solidFill>
                <a:srgbClr val="2C4D75"/>
              </a:solidFill>
              <a:round/>
            </a:ln>
          </c:spPr>
          <c:marker>
            <c:symbol val="circle"/>
            <c:size val="5"/>
            <c:spPr>
              <a:solidFill>
                <a:srgbClr val="2C4D75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de-DE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'Messkette (S_ua)'!$A$16:$A$52</c:f>
              <c:numCache>
                <c:formatCode>0.00</c:formatCode>
                <c:ptCount val="37"/>
                <c:pt idx="0">
                  <c:v>10</c:v>
                </c:pt>
                <c:pt idx="1">
                  <c:v>12.5</c:v>
                </c:pt>
                <c:pt idx="2">
                  <c:v>16</c:v>
                </c:pt>
                <c:pt idx="3">
                  <c:v>20</c:v>
                </c:pt>
                <c:pt idx="4">
                  <c:v>25</c:v>
                </c:pt>
                <c:pt idx="5">
                  <c:v>31.5</c:v>
                </c:pt>
                <c:pt idx="6">
                  <c:v>40</c:v>
                </c:pt>
                <c:pt idx="7">
                  <c:v>46.7</c:v>
                </c:pt>
                <c:pt idx="8">
                  <c:v>50</c:v>
                </c:pt>
                <c:pt idx="9">
                  <c:v>53.3</c:v>
                </c:pt>
                <c:pt idx="10">
                  <c:v>63</c:v>
                </c:pt>
                <c:pt idx="11">
                  <c:v>80</c:v>
                </c:pt>
                <c:pt idx="12">
                  <c:v>100</c:v>
                </c:pt>
                <c:pt idx="13">
                  <c:v>125</c:v>
                </c:pt>
                <c:pt idx="14">
                  <c:v>160</c:v>
                </c:pt>
                <c:pt idx="15">
                  <c:v>200</c:v>
                </c:pt>
                <c:pt idx="16">
                  <c:v>250</c:v>
                </c:pt>
                <c:pt idx="17">
                  <c:v>315</c:v>
                </c:pt>
                <c:pt idx="18">
                  <c:v>400</c:v>
                </c:pt>
                <c:pt idx="19">
                  <c:v>500</c:v>
                </c:pt>
                <c:pt idx="20">
                  <c:v>630</c:v>
                </c:pt>
                <c:pt idx="21">
                  <c:v>800</c:v>
                </c:pt>
                <c:pt idx="22">
                  <c:v>1000</c:v>
                </c:pt>
                <c:pt idx="23">
                  <c:v>1250</c:v>
                </c:pt>
                <c:pt idx="24">
                  <c:v>1600</c:v>
                </c:pt>
                <c:pt idx="25">
                  <c:v>2000</c:v>
                </c:pt>
                <c:pt idx="26">
                  <c:v>2500</c:v>
                </c:pt>
                <c:pt idx="27">
                  <c:v>3150</c:v>
                </c:pt>
                <c:pt idx="28">
                  <c:v>4000</c:v>
                </c:pt>
                <c:pt idx="29">
                  <c:v>5000</c:v>
                </c:pt>
                <c:pt idx="30">
                  <c:v>6300</c:v>
                </c:pt>
                <c:pt idx="31">
                  <c:v>7500</c:v>
                </c:pt>
                <c:pt idx="32">
                  <c:v>8000</c:v>
                </c:pt>
                <c:pt idx="33">
                  <c:v>8500</c:v>
                </c:pt>
                <c:pt idx="34">
                  <c:v>9500</c:v>
                </c:pt>
                <c:pt idx="35">
                  <c:v>10000</c:v>
                </c:pt>
                <c:pt idx="36">
                  <c:v>10500</c:v>
                </c:pt>
              </c:numCache>
            </c:numRef>
          </c:xVal>
          <c:yVal>
            <c:numRef>
              <c:f>'Messkette (S_ua)'!$I$16:$I$52</c:f>
              <c:numCache>
                <c:formatCode>0.0000</c:formatCode>
                <c:ptCount val="37"/>
                <c:pt idx="0">
                  <c:v>12.9593234578905</c:v>
                </c:pt>
                <c:pt idx="1">
                  <c:v>12.9752894912071</c:v>
                </c:pt>
                <c:pt idx="2">
                  <c:v>12.975711595856</c:v>
                </c:pt>
                <c:pt idx="3">
                  <c:v>12.986287113773599</c:v>
                </c:pt>
                <c:pt idx="4">
                  <c:v>12.994784854830399</c:v>
                </c:pt>
                <c:pt idx="5">
                  <c:v>13.0017513209859</c:v>
                </c:pt>
                <c:pt idx="6">
                  <c:v>13.0105654044508</c:v>
                </c:pt>
                <c:pt idx="7">
                  <c:v>13.0054875108072</c:v>
                </c:pt>
                <c:pt idx="8">
                  <c:v>13.010956764221699</c:v>
                </c:pt>
                <c:pt idx="9">
                  <c:v>13.008134320289299</c:v>
                </c:pt>
                <c:pt idx="10">
                  <c:v>13.0131022646517</c:v>
                </c:pt>
                <c:pt idx="11">
                  <c:v>13.0198134663449</c:v>
                </c:pt>
                <c:pt idx="12">
                  <c:v>13.0170989097728</c:v>
                </c:pt>
                <c:pt idx="13">
                  <c:v>13.0212928746539</c:v>
                </c:pt>
                <c:pt idx="14">
                  <c:v>13.0242317642644</c:v>
                </c:pt>
                <c:pt idx="15">
                  <c:v>13.0281277556383</c:v>
                </c:pt>
                <c:pt idx="16">
                  <c:v>13.032953252812099</c:v>
                </c:pt>
                <c:pt idx="17">
                  <c:v>13.0349322192577</c:v>
                </c:pt>
                <c:pt idx="18">
                  <c:v>13.0390525983166</c:v>
                </c:pt>
                <c:pt idx="19">
                  <c:v>13.044441826111299</c:v>
                </c:pt>
                <c:pt idx="20">
                  <c:v>13.044326144856401</c:v>
                </c:pt>
                <c:pt idx="21">
                  <c:v>13.058338374966601</c:v>
                </c:pt>
                <c:pt idx="22">
                  <c:v>13.065714896248901</c:v>
                </c:pt>
                <c:pt idx="23">
                  <c:v>13.078262337408299</c:v>
                </c:pt>
                <c:pt idx="24">
                  <c:v>13.092841141588501</c:v>
                </c:pt>
                <c:pt idx="25">
                  <c:v>13.1224792421048</c:v>
                </c:pt>
                <c:pt idx="26">
                  <c:v>13.1630737183858</c:v>
                </c:pt>
                <c:pt idx="27">
                  <c:v>13.2286323684107</c:v>
                </c:pt>
                <c:pt idx="28">
                  <c:v>13.3407715691093</c:v>
                </c:pt>
                <c:pt idx="29">
                  <c:v>13.5080339643527</c:v>
                </c:pt>
                <c:pt idx="30">
                  <c:v>13.789638913934599</c:v>
                </c:pt>
                <c:pt idx="31">
                  <c:v>14.1432564128646</c:v>
                </c:pt>
                <c:pt idx="32">
                  <c:v>13.9419808429271</c:v>
                </c:pt>
                <c:pt idx="33">
                  <c:v>14.449635150373</c:v>
                </c:pt>
                <c:pt idx="34">
                  <c:v>14.8173221136362</c:v>
                </c:pt>
                <c:pt idx="35">
                  <c:v>15.0392581410134</c:v>
                </c:pt>
                <c:pt idx="36">
                  <c:v>15.2795788140858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42A7-410B-BF57-ECFE1516E925}"/>
            </c:ext>
          </c:extLst>
        </c:ser>
        <c:ser>
          <c:idx val="8"/>
          <c:order val="8"/>
          <c:tx>
            <c:strRef>
              <c:f>'Messkette (S_ua)'!$J$12:$J$13</c:f>
              <c:strCache>
                <c:ptCount val="2"/>
                <c:pt idx="0">
                  <c:v>225°</c:v>
                </c:pt>
                <c:pt idx="1">
                  <c:v>135° -- 315°</c:v>
                </c:pt>
              </c:strCache>
            </c:strRef>
          </c:tx>
          <c:spPr>
            <a:ln w="19080" cap="rnd">
              <a:solidFill>
                <a:srgbClr val="772C2A"/>
              </a:solidFill>
              <a:round/>
            </a:ln>
          </c:spPr>
          <c:marker>
            <c:symbol val="circle"/>
            <c:size val="5"/>
            <c:spPr>
              <a:solidFill>
                <a:srgbClr val="772C2A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de-DE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'Messkette (S_ua)'!$A$16:$A$52</c:f>
              <c:numCache>
                <c:formatCode>0.00</c:formatCode>
                <c:ptCount val="37"/>
                <c:pt idx="0">
                  <c:v>10</c:v>
                </c:pt>
                <c:pt idx="1">
                  <c:v>12.5</c:v>
                </c:pt>
                <c:pt idx="2">
                  <c:v>16</c:v>
                </c:pt>
                <c:pt idx="3">
                  <c:v>20</c:v>
                </c:pt>
                <c:pt idx="4">
                  <c:v>25</c:v>
                </c:pt>
                <c:pt idx="5">
                  <c:v>31.5</c:v>
                </c:pt>
                <c:pt idx="6">
                  <c:v>40</c:v>
                </c:pt>
                <c:pt idx="7">
                  <c:v>46.7</c:v>
                </c:pt>
                <c:pt idx="8">
                  <c:v>50</c:v>
                </c:pt>
                <c:pt idx="9">
                  <c:v>53.3</c:v>
                </c:pt>
                <c:pt idx="10">
                  <c:v>63</c:v>
                </c:pt>
                <c:pt idx="11">
                  <c:v>80</c:v>
                </c:pt>
                <c:pt idx="12">
                  <c:v>100</c:v>
                </c:pt>
                <c:pt idx="13">
                  <c:v>125</c:v>
                </c:pt>
                <c:pt idx="14">
                  <c:v>160</c:v>
                </c:pt>
                <c:pt idx="15">
                  <c:v>200</c:v>
                </c:pt>
                <c:pt idx="16">
                  <c:v>250</c:v>
                </c:pt>
                <c:pt idx="17">
                  <c:v>315</c:v>
                </c:pt>
                <c:pt idx="18">
                  <c:v>400</c:v>
                </c:pt>
                <c:pt idx="19">
                  <c:v>500</c:v>
                </c:pt>
                <c:pt idx="20">
                  <c:v>630</c:v>
                </c:pt>
                <c:pt idx="21">
                  <c:v>800</c:v>
                </c:pt>
                <c:pt idx="22">
                  <c:v>1000</c:v>
                </c:pt>
                <c:pt idx="23">
                  <c:v>1250</c:v>
                </c:pt>
                <c:pt idx="24">
                  <c:v>1600</c:v>
                </c:pt>
                <c:pt idx="25">
                  <c:v>2000</c:v>
                </c:pt>
                <c:pt idx="26">
                  <c:v>2500</c:v>
                </c:pt>
                <c:pt idx="27">
                  <c:v>3150</c:v>
                </c:pt>
                <c:pt idx="28">
                  <c:v>4000</c:v>
                </c:pt>
                <c:pt idx="29">
                  <c:v>5000</c:v>
                </c:pt>
                <c:pt idx="30">
                  <c:v>6300</c:v>
                </c:pt>
                <c:pt idx="31">
                  <c:v>7500</c:v>
                </c:pt>
                <c:pt idx="32">
                  <c:v>8000</c:v>
                </c:pt>
                <c:pt idx="33">
                  <c:v>8500</c:v>
                </c:pt>
                <c:pt idx="34">
                  <c:v>9500</c:v>
                </c:pt>
                <c:pt idx="35">
                  <c:v>10000</c:v>
                </c:pt>
                <c:pt idx="36">
                  <c:v>10500</c:v>
                </c:pt>
              </c:numCache>
            </c:numRef>
          </c:xVal>
          <c:yVal>
            <c:numRef>
              <c:f>'Messkette (S_ua)'!$J$16:$J$52</c:f>
              <c:numCache>
                <c:formatCode>0.0000</c:formatCode>
                <c:ptCount val="37"/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42A7-410B-BF57-ECFE1516E925}"/>
            </c:ext>
          </c:extLst>
        </c:ser>
        <c:ser>
          <c:idx val="9"/>
          <c:order val="9"/>
          <c:tx>
            <c:strRef>
              <c:f>'Messkette (S_ua)'!$K$12:$K$13</c:f>
              <c:strCache>
                <c:ptCount val="2"/>
                <c:pt idx="0">
                  <c:v>225°</c:v>
                </c:pt>
                <c:pt idx="1">
                  <c:v>135° -- 315°</c:v>
                </c:pt>
              </c:strCache>
            </c:strRef>
          </c:tx>
          <c:spPr>
            <a:ln w="19080" cap="rnd">
              <a:solidFill>
                <a:srgbClr val="5F7530"/>
              </a:solidFill>
              <a:round/>
            </a:ln>
          </c:spPr>
          <c:marker>
            <c:symbol val="circle"/>
            <c:size val="5"/>
            <c:spPr>
              <a:solidFill>
                <a:srgbClr val="5F7530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de-DE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'Messkette (S_ua)'!$A$16:$A$52</c:f>
              <c:numCache>
                <c:formatCode>0.00</c:formatCode>
                <c:ptCount val="37"/>
                <c:pt idx="0">
                  <c:v>10</c:v>
                </c:pt>
                <c:pt idx="1">
                  <c:v>12.5</c:v>
                </c:pt>
                <c:pt idx="2">
                  <c:v>16</c:v>
                </c:pt>
                <c:pt idx="3">
                  <c:v>20</c:v>
                </c:pt>
                <c:pt idx="4">
                  <c:v>25</c:v>
                </c:pt>
                <c:pt idx="5">
                  <c:v>31.5</c:v>
                </c:pt>
                <c:pt idx="6">
                  <c:v>40</c:v>
                </c:pt>
                <c:pt idx="7">
                  <c:v>46.7</c:v>
                </c:pt>
                <c:pt idx="8">
                  <c:v>50</c:v>
                </c:pt>
                <c:pt idx="9">
                  <c:v>53.3</c:v>
                </c:pt>
                <c:pt idx="10">
                  <c:v>63</c:v>
                </c:pt>
                <c:pt idx="11">
                  <c:v>80</c:v>
                </c:pt>
                <c:pt idx="12">
                  <c:v>100</c:v>
                </c:pt>
                <c:pt idx="13">
                  <c:v>125</c:v>
                </c:pt>
                <c:pt idx="14">
                  <c:v>160</c:v>
                </c:pt>
                <c:pt idx="15">
                  <c:v>200</c:v>
                </c:pt>
                <c:pt idx="16">
                  <c:v>250</c:v>
                </c:pt>
                <c:pt idx="17">
                  <c:v>315</c:v>
                </c:pt>
                <c:pt idx="18">
                  <c:v>400</c:v>
                </c:pt>
                <c:pt idx="19">
                  <c:v>500</c:v>
                </c:pt>
                <c:pt idx="20">
                  <c:v>630</c:v>
                </c:pt>
                <c:pt idx="21">
                  <c:v>800</c:v>
                </c:pt>
                <c:pt idx="22">
                  <c:v>1000</c:v>
                </c:pt>
                <c:pt idx="23">
                  <c:v>1250</c:v>
                </c:pt>
                <c:pt idx="24">
                  <c:v>1600</c:v>
                </c:pt>
                <c:pt idx="25">
                  <c:v>2000</c:v>
                </c:pt>
                <c:pt idx="26">
                  <c:v>2500</c:v>
                </c:pt>
                <c:pt idx="27">
                  <c:v>3150</c:v>
                </c:pt>
                <c:pt idx="28">
                  <c:v>4000</c:v>
                </c:pt>
                <c:pt idx="29">
                  <c:v>5000</c:v>
                </c:pt>
                <c:pt idx="30">
                  <c:v>6300</c:v>
                </c:pt>
                <c:pt idx="31">
                  <c:v>7500</c:v>
                </c:pt>
                <c:pt idx="32">
                  <c:v>8000</c:v>
                </c:pt>
                <c:pt idx="33">
                  <c:v>8500</c:v>
                </c:pt>
                <c:pt idx="34">
                  <c:v>9500</c:v>
                </c:pt>
                <c:pt idx="35">
                  <c:v>10000</c:v>
                </c:pt>
                <c:pt idx="36">
                  <c:v>10500</c:v>
                </c:pt>
              </c:numCache>
            </c:numRef>
          </c:xVal>
          <c:yVal>
            <c:numRef>
              <c:f>'Messkette (S_ua)'!$K$16:$K$52</c:f>
              <c:numCache>
                <c:formatCode>0.0000</c:formatCode>
                <c:ptCount val="37"/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42A7-410B-BF57-ECFE1516E9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3691697"/>
        <c:axId val="66629595"/>
      </c:scatterChart>
      <c:valAx>
        <c:axId val="63691697"/>
        <c:scaling>
          <c:orientation val="minMax"/>
          <c:max val="12000"/>
          <c:min val="0"/>
        </c:scaling>
        <c:delete val="0"/>
        <c:axPos val="b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minorGridlines>
          <c:spPr>
            <a:ln w="9360">
              <a:solidFill>
                <a:srgbClr val="F2F2F2"/>
              </a:solidFill>
              <a:round/>
            </a:ln>
          </c:spPr>
        </c:minorGridlines>
        <c:title>
          <c:tx>
            <c:rich>
              <a:bodyPr rot="0"/>
              <a:lstStyle/>
              <a:p>
                <a:pPr>
                  <a:defRPr lang="en-US" sz="1000" b="0" strike="noStrike" spc="-1">
                    <a:solidFill>
                      <a:srgbClr val="595959"/>
                    </a:solidFill>
                    <a:latin typeface="Calibri"/>
                  </a:defRPr>
                </a:pPr>
                <a:r>
                  <a:rPr lang="en-US" sz="1000" b="0" strike="noStrike" spc="-1">
                    <a:solidFill>
                      <a:srgbClr val="595959"/>
                    </a:solidFill>
                    <a:latin typeface="Calibri"/>
                  </a:rPr>
                  <a:t>f in Hz</a:t>
                </a:r>
              </a:p>
            </c:rich>
          </c:tx>
          <c:overlay val="0"/>
          <c:spPr>
            <a:noFill/>
            <a:ln w="0">
              <a:noFill/>
            </a:ln>
          </c:spPr>
        </c:title>
        <c:numFmt formatCode="0.00" sourceLinked="0"/>
        <c:majorTickMark val="out"/>
        <c:minorTickMark val="out"/>
        <c:tickLblPos val="nextTo"/>
        <c:spPr>
          <a:ln w="9360">
            <a:solidFill>
              <a:srgbClr val="BFBFBF"/>
            </a:solidFill>
            <a:round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de-DE"/>
          </a:p>
        </c:txPr>
        <c:crossAx val="66629595"/>
        <c:crosses val="autoZero"/>
        <c:crossBetween val="midCat"/>
      </c:valAx>
      <c:valAx>
        <c:axId val="66629595"/>
        <c:scaling>
          <c:orientation val="minMax"/>
          <c:min val="12.7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minorGridlines>
          <c:spPr>
            <a:ln w="9360">
              <a:solidFill>
                <a:srgbClr val="F2F2F2"/>
              </a:solidFill>
              <a:round/>
            </a:ln>
          </c:spPr>
        </c:minorGridlines>
        <c:title>
          <c:tx>
            <c:rich>
              <a:bodyPr rot="-5400000"/>
              <a:lstStyle/>
              <a:p>
                <a:pPr>
                  <a:defRPr lang="en-US" sz="1000" b="0" strike="noStrike" spc="-1">
                    <a:solidFill>
                      <a:srgbClr val="595959"/>
                    </a:solidFill>
                    <a:latin typeface="Calibri"/>
                  </a:defRPr>
                </a:pPr>
                <a:r>
                  <a:rPr lang="en-US" sz="1000" b="0" strike="noStrike" spc="-1">
                    <a:solidFill>
                      <a:srgbClr val="595959"/>
                    </a:solidFill>
                    <a:latin typeface="Calibri"/>
                  </a:rPr>
                  <a:t>|S_ua(f)| in mV/(m/s²)</a:t>
                </a:r>
              </a:p>
            </c:rich>
          </c:tx>
          <c:overlay val="0"/>
          <c:spPr>
            <a:noFill/>
            <a:ln w="0">
              <a:noFill/>
            </a:ln>
          </c:spPr>
        </c:title>
        <c:numFmt formatCode="0.000" sourceLinked="0"/>
        <c:majorTickMark val="out"/>
        <c:minorTickMark val="out"/>
        <c:tickLblPos val="nextTo"/>
        <c:spPr>
          <a:ln w="9360">
            <a:solidFill>
              <a:srgbClr val="BFBFBF"/>
            </a:solidFill>
            <a:round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de-DE"/>
          </a:p>
        </c:txPr>
        <c:crossAx val="63691697"/>
        <c:crosses val="autoZero"/>
        <c:crossBetween val="midCat"/>
      </c:valAx>
      <c:spPr>
        <a:noFill/>
        <a:ln w="0">
          <a:noFill/>
        </a:ln>
      </c:spPr>
    </c:plotArea>
    <c:legend>
      <c:legendPos val="b"/>
      <c:overlay val="0"/>
      <c:spPr>
        <a:noFill/>
        <a:ln w="0">
          <a:noFill/>
        </a:ln>
      </c:spPr>
      <c:txPr>
        <a:bodyPr/>
        <a:lstStyle/>
        <a:p>
          <a:pPr>
            <a:defRPr sz="900" b="0" strike="noStrike" spc="-1">
              <a:solidFill>
                <a:srgbClr val="595959"/>
              </a:solidFill>
              <a:latin typeface="Calibri"/>
            </a:defRPr>
          </a:pPr>
          <a:endParaRPr lang="de-DE"/>
        </a:p>
      </c:txPr>
    </c:legend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11</xdr:col>
      <xdr:colOff>551520</xdr:colOff>
      <xdr:row>51</xdr:row>
      <xdr:rowOff>151560</xdr:rowOff>
    </xdr:to>
    <xdr:sp macro="" textlink="">
      <xdr:nvSpPr>
        <xdr:cNvPr id="2" name="shapetype_75" hidden="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0" y="0"/>
          <a:ext cx="10013040" cy="7990560"/>
        </a:xfrm>
        <a:custGeom>
          <a:avLst/>
          <a:gdLst>
            <a:gd name="textAreaLeft" fmla="*/ 1251720 w 10013040"/>
            <a:gd name="textAreaRight" fmla="*/ 8762040 w 10013040"/>
            <a:gd name="textAreaTop" fmla="*/ 998640 h 7990560"/>
            <a:gd name="textAreaBottom" fmla="*/ 6992640 h 7990560"/>
          </a:gdLst>
          <a:ahLst/>
          <a:cxnLst/>
          <a:rect l="textAreaLeft" t="textAreaTop" r="textAreaRight" b="textAreaBottom"/>
          <a:pathLst>
            <a:path w="21600" h="21600">
              <a:moveTo>
                <a:pt x="0" y="0"/>
              </a:moveTo>
              <a:lnTo>
                <a:pt x="21600" y="0"/>
              </a:lnTo>
              <a:lnTo>
                <a:pt x="21600" y="21600"/>
              </a:lnTo>
              <a:lnTo>
                <a:pt x="0" y="21600"/>
              </a:lnTo>
              <a:close/>
              <a:moveTo>
                <a:pt x="2700" y="2700"/>
              </a:moveTo>
              <a:lnTo>
                <a:pt x="2700" y="18900"/>
              </a:lnTo>
              <a:lnTo>
                <a:pt x="18900" y="18900"/>
              </a:lnTo>
              <a:lnTo>
                <a:pt x="18900" y="270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11</xdr:col>
      <xdr:colOff>551520</xdr:colOff>
      <xdr:row>51</xdr:row>
      <xdr:rowOff>151560</xdr:rowOff>
    </xdr:to>
    <xdr:sp macro="" textlink="">
      <xdr:nvSpPr>
        <xdr:cNvPr id="3" name="AutoForm 10" hidden="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0" y="0"/>
          <a:ext cx="10013040" cy="7990560"/>
        </a:xfrm>
        <a:custGeom>
          <a:avLst/>
          <a:gdLst>
            <a:gd name="textAreaLeft" fmla="*/ 1251720 w 10013040"/>
            <a:gd name="textAreaRight" fmla="*/ 8762040 w 10013040"/>
            <a:gd name="textAreaTop" fmla="*/ 998640 h 7990560"/>
            <a:gd name="textAreaBottom" fmla="*/ 6992640 h 7990560"/>
          </a:gdLst>
          <a:ahLst/>
          <a:cxnLst/>
          <a:rect l="textAreaLeft" t="textAreaTop" r="textAreaRight" b="textAreaBottom"/>
          <a:pathLst>
            <a:path w="21600" h="21600">
              <a:moveTo>
                <a:pt x="0" y="0"/>
              </a:moveTo>
              <a:lnTo>
                <a:pt x="21600" y="0"/>
              </a:lnTo>
              <a:lnTo>
                <a:pt x="21600" y="21600"/>
              </a:lnTo>
              <a:lnTo>
                <a:pt x="0" y="21600"/>
              </a:lnTo>
              <a:close/>
              <a:moveTo>
                <a:pt x="2700" y="2700"/>
              </a:moveTo>
              <a:lnTo>
                <a:pt x="2700" y="18900"/>
              </a:lnTo>
              <a:lnTo>
                <a:pt x="18900" y="18900"/>
              </a:lnTo>
              <a:lnTo>
                <a:pt x="18900" y="270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11</xdr:col>
      <xdr:colOff>551520</xdr:colOff>
      <xdr:row>51</xdr:row>
      <xdr:rowOff>151560</xdr:rowOff>
    </xdr:to>
    <xdr:sp macro="" textlink="">
      <xdr:nvSpPr>
        <xdr:cNvPr id="4" name="AutoForm 9" hidden="1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0" y="0"/>
          <a:ext cx="10013040" cy="7990560"/>
        </a:xfrm>
        <a:custGeom>
          <a:avLst/>
          <a:gdLst>
            <a:gd name="textAreaLeft" fmla="*/ 1251720 w 10013040"/>
            <a:gd name="textAreaRight" fmla="*/ 8762040 w 10013040"/>
            <a:gd name="textAreaTop" fmla="*/ 998640 h 7990560"/>
            <a:gd name="textAreaBottom" fmla="*/ 6992640 h 7990560"/>
          </a:gdLst>
          <a:ahLst/>
          <a:cxnLst/>
          <a:rect l="textAreaLeft" t="textAreaTop" r="textAreaRight" b="textAreaBottom"/>
          <a:pathLst>
            <a:path w="21600" h="21600">
              <a:moveTo>
                <a:pt x="0" y="0"/>
              </a:moveTo>
              <a:lnTo>
                <a:pt x="21600" y="0"/>
              </a:lnTo>
              <a:lnTo>
                <a:pt x="21600" y="21600"/>
              </a:lnTo>
              <a:lnTo>
                <a:pt x="0" y="21600"/>
              </a:lnTo>
              <a:close/>
              <a:moveTo>
                <a:pt x="2700" y="2700"/>
              </a:moveTo>
              <a:lnTo>
                <a:pt x="2700" y="18900"/>
              </a:lnTo>
              <a:lnTo>
                <a:pt x="18900" y="18900"/>
              </a:lnTo>
              <a:lnTo>
                <a:pt x="18900" y="270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11</xdr:col>
      <xdr:colOff>551520</xdr:colOff>
      <xdr:row>51</xdr:row>
      <xdr:rowOff>151560</xdr:rowOff>
    </xdr:to>
    <xdr:sp macro="" textlink="">
      <xdr:nvSpPr>
        <xdr:cNvPr id="5" name="AutoForm 8" hidden="1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0" y="0"/>
          <a:ext cx="10013040" cy="7990560"/>
        </a:xfrm>
        <a:custGeom>
          <a:avLst/>
          <a:gdLst>
            <a:gd name="textAreaLeft" fmla="*/ 1251720 w 10013040"/>
            <a:gd name="textAreaRight" fmla="*/ 8762040 w 10013040"/>
            <a:gd name="textAreaTop" fmla="*/ 998640 h 7990560"/>
            <a:gd name="textAreaBottom" fmla="*/ 6992640 h 7990560"/>
          </a:gdLst>
          <a:ahLst/>
          <a:cxnLst/>
          <a:rect l="textAreaLeft" t="textAreaTop" r="textAreaRight" b="textAreaBottom"/>
          <a:pathLst>
            <a:path w="21600" h="21600">
              <a:moveTo>
                <a:pt x="0" y="0"/>
              </a:moveTo>
              <a:lnTo>
                <a:pt x="21600" y="0"/>
              </a:lnTo>
              <a:lnTo>
                <a:pt x="21600" y="21600"/>
              </a:lnTo>
              <a:lnTo>
                <a:pt x="0" y="21600"/>
              </a:lnTo>
              <a:close/>
              <a:moveTo>
                <a:pt x="2700" y="2700"/>
              </a:moveTo>
              <a:lnTo>
                <a:pt x="2700" y="18900"/>
              </a:lnTo>
              <a:lnTo>
                <a:pt x="18900" y="18900"/>
              </a:lnTo>
              <a:lnTo>
                <a:pt x="18900" y="270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12</xdr:col>
      <xdr:colOff>17280</xdr:colOff>
      <xdr:row>0</xdr:row>
      <xdr:rowOff>0</xdr:rowOff>
    </xdr:from>
    <xdr:to>
      <xdr:col>13</xdr:col>
      <xdr:colOff>657000</xdr:colOff>
      <xdr:row>8</xdr:row>
      <xdr:rowOff>117720</xdr:rowOff>
    </xdr:to>
    <xdr:pic>
      <xdr:nvPicPr>
        <xdr:cNvPr id="6" name="Grafik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10292040" y="0"/>
          <a:ext cx="1453320" cy="133704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11</xdr:col>
      <xdr:colOff>551520</xdr:colOff>
      <xdr:row>51</xdr:row>
      <xdr:rowOff>151560</xdr:rowOff>
    </xdr:to>
    <xdr:sp macro="" textlink="">
      <xdr:nvSpPr>
        <xdr:cNvPr id="7" name="AutoForm 10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/>
      </xdr:nvSpPr>
      <xdr:spPr>
        <a:xfrm>
          <a:off x="0" y="0"/>
          <a:ext cx="10013040" cy="7990560"/>
        </a:xfrm>
        <a:solidFill>
          <a:srgbClr val="FFFFFF"/>
        </a:solidFill>
        <a:ln w="9525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11</xdr:col>
      <xdr:colOff>551520</xdr:colOff>
      <xdr:row>51</xdr:row>
      <xdr:rowOff>151560</xdr:rowOff>
    </xdr:to>
    <xdr:sp macro="" textlink="">
      <xdr:nvSpPr>
        <xdr:cNvPr id="8" name="AutoForm 8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/>
      </xdr:nvSpPr>
      <xdr:spPr>
        <a:xfrm>
          <a:off x="0" y="0"/>
          <a:ext cx="10013040" cy="7990560"/>
        </a:xfrm>
        <a:solidFill>
          <a:srgbClr val="FFFFFF"/>
        </a:solidFill>
        <a:ln w="9525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11</xdr:col>
      <xdr:colOff>551520</xdr:colOff>
      <xdr:row>51</xdr:row>
      <xdr:rowOff>151560</xdr:rowOff>
    </xdr:to>
    <xdr:sp macro="" textlink="">
      <xdr:nvSpPr>
        <xdr:cNvPr id="9" name="AutoShape 10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/>
      </xdr:nvSpPr>
      <xdr:spPr>
        <a:xfrm>
          <a:off x="0" y="0"/>
          <a:ext cx="10013040" cy="7990560"/>
        </a:xfrm>
        <a:solidFill>
          <a:srgbClr val="FFFFFF"/>
        </a:solidFill>
        <a:ln w="9525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11</xdr:col>
      <xdr:colOff>551520</xdr:colOff>
      <xdr:row>51</xdr:row>
      <xdr:rowOff>151560</xdr:rowOff>
    </xdr:to>
    <xdr:sp macro="" textlink="">
      <xdr:nvSpPr>
        <xdr:cNvPr id="10" name="AutoShape 8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/>
      </xdr:nvSpPr>
      <xdr:spPr>
        <a:xfrm>
          <a:off x="0" y="0"/>
          <a:ext cx="10013040" cy="7990560"/>
        </a:xfrm>
        <a:solidFill>
          <a:srgbClr val="FFFFFF"/>
        </a:solidFill>
        <a:ln w="9525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11</xdr:col>
      <xdr:colOff>551520</xdr:colOff>
      <xdr:row>51</xdr:row>
      <xdr:rowOff>151560</xdr:rowOff>
    </xdr:to>
    <xdr:sp macro="" textlink="">
      <xdr:nvSpPr>
        <xdr:cNvPr id="11" name="AutoShape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/>
      </xdr:nvSpPr>
      <xdr:spPr>
        <a:xfrm>
          <a:off x="0" y="0"/>
          <a:ext cx="10013040" cy="7990560"/>
        </a:xfrm>
        <a:solidFill>
          <a:srgbClr val="FFFFFF"/>
        </a:solidFill>
        <a:ln w="9525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11</xdr:col>
      <xdr:colOff>551520</xdr:colOff>
      <xdr:row>51</xdr:row>
      <xdr:rowOff>151560</xdr:rowOff>
    </xdr:to>
    <xdr:sp macro="" textlink="">
      <xdr:nvSpPr>
        <xdr:cNvPr id="12" name="AutoShape 8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/>
      </xdr:nvSpPr>
      <xdr:spPr>
        <a:xfrm>
          <a:off x="0" y="0"/>
          <a:ext cx="10013040" cy="7990560"/>
        </a:xfrm>
        <a:solidFill>
          <a:srgbClr val="FFFFFF"/>
        </a:solidFill>
        <a:ln w="9525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11</xdr:col>
      <xdr:colOff>551520</xdr:colOff>
      <xdr:row>51</xdr:row>
      <xdr:rowOff>151560</xdr:rowOff>
    </xdr:to>
    <xdr:sp macro="" textlink="">
      <xdr:nvSpPr>
        <xdr:cNvPr id="13" name="AutoShape 10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/>
      </xdr:nvSpPr>
      <xdr:spPr>
        <a:xfrm>
          <a:off x="0" y="0"/>
          <a:ext cx="10013040" cy="7990560"/>
        </a:xfrm>
        <a:solidFill>
          <a:srgbClr val="FFFFFF"/>
        </a:solidFill>
        <a:ln w="9525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11</xdr:col>
      <xdr:colOff>551520</xdr:colOff>
      <xdr:row>51</xdr:row>
      <xdr:rowOff>151560</xdr:rowOff>
    </xdr:to>
    <xdr:sp macro="" textlink="">
      <xdr:nvSpPr>
        <xdr:cNvPr id="14" name="AutoShape 8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/>
      </xdr:nvSpPr>
      <xdr:spPr>
        <a:xfrm>
          <a:off x="0" y="0"/>
          <a:ext cx="10013040" cy="7990560"/>
        </a:xfrm>
        <a:solidFill>
          <a:srgbClr val="FFFFFF"/>
        </a:solidFill>
        <a:ln w="9525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11</xdr:col>
      <xdr:colOff>551520</xdr:colOff>
      <xdr:row>51</xdr:row>
      <xdr:rowOff>151560</xdr:rowOff>
    </xdr:to>
    <xdr:sp macro="" textlink="">
      <xdr:nvSpPr>
        <xdr:cNvPr id="15" name="AutoShape 10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/>
      </xdr:nvSpPr>
      <xdr:spPr>
        <a:xfrm>
          <a:off x="0" y="0"/>
          <a:ext cx="10013040" cy="7990560"/>
        </a:xfrm>
        <a:solidFill>
          <a:srgbClr val="FFFFFF"/>
        </a:solidFill>
        <a:ln w="9525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11</xdr:col>
      <xdr:colOff>551520</xdr:colOff>
      <xdr:row>51</xdr:row>
      <xdr:rowOff>151560</xdr:rowOff>
    </xdr:to>
    <xdr:sp macro="" textlink="">
      <xdr:nvSpPr>
        <xdr:cNvPr id="16" name="AutoShape 8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/>
      </xdr:nvSpPr>
      <xdr:spPr>
        <a:xfrm>
          <a:off x="0" y="0"/>
          <a:ext cx="10013040" cy="7990560"/>
        </a:xfrm>
        <a:solidFill>
          <a:srgbClr val="FFFFFF"/>
        </a:solidFill>
        <a:ln w="9525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11</xdr:col>
      <xdr:colOff>551520</xdr:colOff>
      <xdr:row>51</xdr:row>
      <xdr:rowOff>151560</xdr:rowOff>
    </xdr:to>
    <xdr:sp macro="" textlink="">
      <xdr:nvSpPr>
        <xdr:cNvPr id="17" name="AutoShape 10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/>
      </xdr:nvSpPr>
      <xdr:spPr>
        <a:xfrm>
          <a:off x="0" y="0"/>
          <a:ext cx="10013040" cy="7990560"/>
        </a:xfrm>
        <a:solidFill>
          <a:srgbClr val="FFFFFF"/>
        </a:solidFill>
        <a:ln w="9525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11</xdr:col>
      <xdr:colOff>551520</xdr:colOff>
      <xdr:row>51</xdr:row>
      <xdr:rowOff>151560</xdr:rowOff>
    </xdr:to>
    <xdr:sp macro="" textlink="">
      <xdr:nvSpPr>
        <xdr:cNvPr id="18" name="AutoShape 8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/>
      </xdr:nvSpPr>
      <xdr:spPr>
        <a:xfrm>
          <a:off x="0" y="0"/>
          <a:ext cx="10013040" cy="7990560"/>
        </a:xfrm>
        <a:solidFill>
          <a:srgbClr val="FFFFFF"/>
        </a:solidFill>
        <a:ln w="9525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156600</xdr:colOff>
      <xdr:row>66</xdr:row>
      <xdr:rowOff>91080</xdr:rowOff>
    </xdr:from>
    <xdr:to>
      <xdr:col>8</xdr:col>
      <xdr:colOff>121680</xdr:colOff>
      <xdr:row>89</xdr:row>
      <xdr:rowOff>66960</xdr:rowOff>
    </xdr:to>
    <xdr:graphicFrame macro="">
      <xdr:nvGraphicFramePr>
        <xdr:cNvPr id="19" name="Diagramm 14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12</xdr:col>
      <xdr:colOff>190440</xdr:colOff>
      <xdr:row>66</xdr:row>
      <xdr:rowOff>27360</xdr:rowOff>
    </xdr:from>
    <xdr:to>
      <xdr:col>20</xdr:col>
      <xdr:colOff>631440</xdr:colOff>
      <xdr:row>89</xdr:row>
      <xdr:rowOff>3240</xdr:rowOff>
    </xdr:to>
    <xdr:graphicFrame macro="">
      <xdr:nvGraphicFramePr>
        <xdr:cNvPr id="20" name="Diagramm 19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551520</xdr:colOff>
      <xdr:row>51</xdr:row>
      <xdr:rowOff>151200</xdr:rowOff>
    </xdr:to>
    <xdr:sp macro="" textlink="">
      <xdr:nvSpPr>
        <xdr:cNvPr id="19" name="AutoForm 10">
          <a:extLst>
            <a:ext uri="{FF2B5EF4-FFF2-40B4-BE49-F238E27FC236}">
              <a16:creationId xmlns:a16="http://schemas.microsoft.com/office/drawing/2014/main" id="{00000000-0008-0000-0300-000013000000}"/>
            </a:ext>
          </a:extLst>
        </xdr:cNvPr>
        <xdr:cNvSpPr/>
      </xdr:nvSpPr>
      <xdr:spPr>
        <a:xfrm>
          <a:off x="0" y="0"/>
          <a:ext cx="10013040" cy="7980840"/>
        </a:xfrm>
        <a:solidFill>
          <a:srgbClr val="FFFFFF"/>
        </a:solidFill>
        <a:ln w="9525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11</xdr:col>
      <xdr:colOff>551520</xdr:colOff>
      <xdr:row>51</xdr:row>
      <xdr:rowOff>151200</xdr:rowOff>
    </xdr:to>
    <xdr:sp macro="" textlink="">
      <xdr:nvSpPr>
        <xdr:cNvPr id="20" name="AutoForm 8">
          <a:extLst>
            <a:ext uri="{FF2B5EF4-FFF2-40B4-BE49-F238E27FC236}">
              <a16:creationId xmlns:a16="http://schemas.microsoft.com/office/drawing/2014/main" id="{00000000-0008-0000-0300-000014000000}"/>
            </a:ext>
          </a:extLst>
        </xdr:cNvPr>
        <xdr:cNvSpPr/>
      </xdr:nvSpPr>
      <xdr:spPr>
        <a:xfrm>
          <a:off x="0" y="0"/>
          <a:ext cx="10013040" cy="7980840"/>
        </a:xfrm>
        <a:solidFill>
          <a:srgbClr val="FFFFFF"/>
        </a:solidFill>
        <a:ln w="9525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11</xdr:col>
      <xdr:colOff>551520</xdr:colOff>
      <xdr:row>51</xdr:row>
      <xdr:rowOff>151200</xdr:rowOff>
    </xdr:to>
    <xdr:sp macro="" textlink="">
      <xdr:nvSpPr>
        <xdr:cNvPr id="21" name="AutoShape 10">
          <a:extLst>
            <a:ext uri="{FF2B5EF4-FFF2-40B4-BE49-F238E27FC236}">
              <a16:creationId xmlns:a16="http://schemas.microsoft.com/office/drawing/2014/main" id="{00000000-0008-0000-0300-000015000000}"/>
            </a:ext>
          </a:extLst>
        </xdr:cNvPr>
        <xdr:cNvSpPr/>
      </xdr:nvSpPr>
      <xdr:spPr>
        <a:xfrm>
          <a:off x="0" y="0"/>
          <a:ext cx="10013040" cy="7980840"/>
        </a:xfrm>
        <a:solidFill>
          <a:srgbClr val="FFFFFF"/>
        </a:solidFill>
        <a:ln w="9525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11</xdr:col>
      <xdr:colOff>551520</xdr:colOff>
      <xdr:row>51</xdr:row>
      <xdr:rowOff>151200</xdr:rowOff>
    </xdr:to>
    <xdr:sp macro="" textlink="">
      <xdr:nvSpPr>
        <xdr:cNvPr id="22" name="AutoShape 8">
          <a:extLst>
            <a:ext uri="{FF2B5EF4-FFF2-40B4-BE49-F238E27FC236}">
              <a16:creationId xmlns:a16="http://schemas.microsoft.com/office/drawing/2014/main" id="{00000000-0008-0000-0300-000016000000}"/>
            </a:ext>
          </a:extLst>
        </xdr:cNvPr>
        <xdr:cNvSpPr/>
      </xdr:nvSpPr>
      <xdr:spPr>
        <a:xfrm>
          <a:off x="0" y="0"/>
          <a:ext cx="10013040" cy="7980840"/>
        </a:xfrm>
        <a:solidFill>
          <a:srgbClr val="FFFFFF"/>
        </a:solidFill>
        <a:ln w="9525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11</xdr:col>
      <xdr:colOff>551520</xdr:colOff>
      <xdr:row>51</xdr:row>
      <xdr:rowOff>151200</xdr:rowOff>
    </xdr:to>
    <xdr:sp macro="" textlink="">
      <xdr:nvSpPr>
        <xdr:cNvPr id="23" name="AutoShape 10">
          <a:extLst>
            <a:ext uri="{FF2B5EF4-FFF2-40B4-BE49-F238E27FC236}">
              <a16:creationId xmlns:a16="http://schemas.microsoft.com/office/drawing/2014/main" id="{00000000-0008-0000-0300-000017000000}"/>
            </a:ext>
          </a:extLst>
        </xdr:cNvPr>
        <xdr:cNvSpPr/>
      </xdr:nvSpPr>
      <xdr:spPr>
        <a:xfrm>
          <a:off x="0" y="0"/>
          <a:ext cx="10013040" cy="7980840"/>
        </a:xfrm>
        <a:solidFill>
          <a:srgbClr val="FFFFFF"/>
        </a:solidFill>
        <a:ln w="9525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11</xdr:col>
      <xdr:colOff>551520</xdr:colOff>
      <xdr:row>51</xdr:row>
      <xdr:rowOff>151200</xdr:rowOff>
    </xdr:to>
    <xdr:sp macro="" textlink="">
      <xdr:nvSpPr>
        <xdr:cNvPr id="24" name="AutoShape 8">
          <a:extLst>
            <a:ext uri="{FF2B5EF4-FFF2-40B4-BE49-F238E27FC236}">
              <a16:creationId xmlns:a16="http://schemas.microsoft.com/office/drawing/2014/main" id="{00000000-0008-0000-0300-000018000000}"/>
            </a:ext>
          </a:extLst>
        </xdr:cNvPr>
        <xdr:cNvSpPr/>
      </xdr:nvSpPr>
      <xdr:spPr>
        <a:xfrm>
          <a:off x="0" y="0"/>
          <a:ext cx="10013040" cy="7980840"/>
        </a:xfrm>
        <a:solidFill>
          <a:srgbClr val="FFFFFF"/>
        </a:solidFill>
        <a:ln w="9525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11</xdr:col>
      <xdr:colOff>551520</xdr:colOff>
      <xdr:row>51</xdr:row>
      <xdr:rowOff>151200</xdr:rowOff>
    </xdr:to>
    <xdr:sp macro="" textlink="">
      <xdr:nvSpPr>
        <xdr:cNvPr id="25" name="AutoShape 10">
          <a:extLst>
            <a:ext uri="{FF2B5EF4-FFF2-40B4-BE49-F238E27FC236}">
              <a16:creationId xmlns:a16="http://schemas.microsoft.com/office/drawing/2014/main" id="{00000000-0008-0000-0300-000019000000}"/>
            </a:ext>
          </a:extLst>
        </xdr:cNvPr>
        <xdr:cNvSpPr/>
      </xdr:nvSpPr>
      <xdr:spPr>
        <a:xfrm>
          <a:off x="0" y="0"/>
          <a:ext cx="10013040" cy="7980840"/>
        </a:xfrm>
        <a:solidFill>
          <a:srgbClr val="FFFFFF"/>
        </a:solidFill>
        <a:ln w="9525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11</xdr:col>
      <xdr:colOff>551520</xdr:colOff>
      <xdr:row>51</xdr:row>
      <xdr:rowOff>151200</xdr:rowOff>
    </xdr:to>
    <xdr:sp macro="" textlink="">
      <xdr:nvSpPr>
        <xdr:cNvPr id="26" name="AutoShape 8">
          <a:extLst>
            <a:ext uri="{FF2B5EF4-FFF2-40B4-BE49-F238E27FC236}">
              <a16:creationId xmlns:a16="http://schemas.microsoft.com/office/drawing/2014/main" id="{00000000-0008-0000-0300-00001A000000}"/>
            </a:ext>
          </a:extLst>
        </xdr:cNvPr>
        <xdr:cNvSpPr/>
      </xdr:nvSpPr>
      <xdr:spPr>
        <a:xfrm>
          <a:off x="0" y="0"/>
          <a:ext cx="10013040" cy="7980840"/>
        </a:xfrm>
        <a:solidFill>
          <a:srgbClr val="FFFFFF"/>
        </a:solidFill>
        <a:ln w="9525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11</xdr:col>
      <xdr:colOff>551520</xdr:colOff>
      <xdr:row>51</xdr:row>
      <xdr:rowOff>151200</xdr:rowOff>
    </xdr:to>
    <xdr:sp macro="" textlink="">
      <xdr:nvSpPr>
        <xdr:cNvPr id="27" name="AutoShape 10">
          <a:extLst>
            <a:ext uri="{FF2B5EF4-FFF2-40B4-BE49-F238E27FC236}">
              <a16:creationId xmlns:a16="http://schemas.microsoft.com/office/drawing/2014/main" id="{00000000-0008-0000-0300-00001B000000}"/>
            </a:ext>
          </a:extLst>
        </xdr:cNvPr>
        <xdr:cNvSpPr/>
      </xdr:nvSpPr>
      <xdr:spPr>
        <a:xfrm>
          <a:off x="0" y="0"/>
          <a:ext cx="10013040" cy="7980840"/>
        </a:xfrm>
        <a:solidFill>
          <a:srgbClr val="FFFFFF"/>
        </a:solidFill>
        <a:ln w="9525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11</xdr:col>
      <xdr:colOff>551520</xdr:colOff>
      <xdr:row>51</xdr:row>
      <xdr:rowOff>151200</xdr:rowOff>
    </xdr:to>
    <xdr:sp macro="" textlink="">
      <xdr:nvSpPr>
        <xdr:cNvPr id="28" name="AutoShape 8">
          <a:extLst>
            <a:ext uri="{FF2B5EF4-FFF2-40B4-BE49-F238E27FC236}">
              <a16:creationId xmlns:a16="http://schemas.microsoft.com/office/drawing/2014/main" id="{00000000-0008-0000-0300-00001C000000}"/>
            </a:ext>
          </a:extLst>
        </xdr:cNvPr>
        <xdr:cNvSpPr/>
      </xdr:nvSpPr>
      <xdr:spPr>
        <a:xfrm>
          <a:off x="0" y="0"/>
          <a:ext cx="10013040" cy="7980840"/>
        </a:xfrm>
        <a:solidFill>
          <a:srgbClr val="FFFFFF"/>
        </a:solidFill>
        <a:ln w="9525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11</xdr:col>
      <xdr:colOff>551520</xdr:colOff>
      <xdr:row>51</xdr:row>
      <xdr:rowOff>151200</xdr:rowOff>
    </xdr:to>
    <xdr:sp macro="" textlink="">
      <xdr:nvSpPr>
        <xdr:cNvPr id="29" name="AutoShape 10">
          <a:extLst>
            <a:ext uri="{FF2B5EF4-FFF2-40B4-BE49-F238E27FC236}">
              <a16:creationId xmlns:a16="http://schemas.microsoft.com/office/drawing/2014/main" id="{00000000-0008-0000-0300-00001D000000}"/>
            </a:ext>
          </a:extLst>
        </xdr:cNvPr>
        <xdr:cNvSpPr/>
      </xdr:nvSpPr>
      <xdr:spPr>
        <a:xfrm>
          <a:off x="0" y="0"/>
          <a:ext cx="10013040" cy="7980840"/>
        </a:xfrm>
        <a:solidFill>
          <a:srgbClr val="FFFFFF"/>
        </a:solidFill>
        <a:ln w="9525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11</xdr:col>
      <xdr:colOff>551520</xdr:colOff>
      <xdr:row>51</xdr:row>
      <xdr:rowOff>151200</xdr:rowOff>
    </xdr:to>
    <xdr:sp macro="" textlink="">
      <xdr:nvSpPr>
        <xdr:cNvPr id="30" name="AutoShape 8">
          <a:extLst>
            <a:ext uri="{FF2B5EF4-FFF2-40B4-BE49-F238E27FC236}">
              <a16:creationId xmlns:a16="http://schemas.microsoft.com/office/drawing/2014/main" id="{00000000-0008-0000-0300-00001E000000}"/>
            </a:ext>
          </a:extLst>
        </xdr:cNvPr>
        <xdr:cNvSpPr/>
      </xdr:nvSpPr>
      <xdr:spPr>
        <a:xfrm>
          <a:off x="0" y="0"/>
          <a:ext cx="10013040" cy="7980840"/>
        </a:xfrm>
        <a:solidFill>
          <a:srgbClr val="FFFFFF"/>
        </a:solidFill>
        <a:ln w="9525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</xdr:col>
      <xdr:colOff>468000</xdr:colOff>
      <xdr:row>100</xdr:row>
      <xdr:rowOff>94320</xdr:rowOff>
    </xdr:from>
    <xdr:to>
      <xdr:col>13</xdr:col>
      <xdr:colOff>23760</xdr:colOff>
      <xdr:row>123</xdr:row>
      <xdr:rowOff>90000</xdr:rowOff>
    </xdr:to>
    <xdr:graphicFrame macro="">
      <xdr:nvGraphicFramePr>
        <xdr:cNvPr id="31" name="Diagramm 14">
          <a:extLst>
            <a:ext uri="{FF2B5EF4-FFF2-40B4-BE49-F238E27FC236}">
              <a16:creationId xmlns:a16="http://schemas.microsoft.com/office/drawing/2014/main" id="{00000000-0008-0000-0300-00001F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15</xdr:col>
      <xdr:colOff>311760</xdr:colOff>
      <xdr:row>37</xdr:row>
      <xdr:rowOff>7200</xdr:rowOff>
    </xdr:to>
    <xdr:graphicFrame macro="">
      <xdr:nvGraphicFramePr>
        <xdr:cNvPr id="32" name="Diagramm 1">
          <a:extLst>
            <a:ext uri="{FF2B5EF4-FFF2-40B4-BE49-F238E27FC236}">
              <a16:creationId xmlns:a16="http://schemas.microsoft.com/office/drawing/2014/main" id="{00000000-0008-0000-0500-000020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15</xdr:col>
      <xdr:colOff>307440</xdr:colOff>
      <xdr:row>37</xdr:row>
      <xdr:rowOff>9000</xdr:rowOff>
    </xdr:to>
    <xdr:graphicFrame macro="">
      <xdr:nvGraphicFramePr>
        <xdr:cNvPr id="33" name="Diagramm 1">
          <a:extLst>
            <a:ext uri="{FF2B5EF4-FFF2-40B4-BE49-F238E27FC236}">
              <a16:creationId xmlns:a16="http://schemas.microsoft.com/office/drawing/2014/main" id="{00000000-0008-0000-0600-000021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15</xdr:col>
      <xdr:colOff>307440</xdr:colOff>
      <xdr:row>37</xdr:row>
      <xdr:rowOff>9000</xdr:rowOff>
    </xdr:to>
    <xdr:graphicFrame macro="">
      <xdr:nvGraphicFramePr>
        <xdr:cNvPr id="34" name="Diagramm 1">
          <a:extLst>
            <a:ext uri="{FF2B5EF4-FFF2-40B4-BE49-F238E27FC236}">
              <a16:creationId xmlns:a16="http://schemas.microsoft.com/office/drawing/2014/main" id="{00000000-0008-0000-0700-00002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15</xdr:col>
      <xdr:colOff>307440</xdr:colOff>
      <xdr:row>37</xdr:row>
      <xdr:rowOff>9000</xdr:rowOff>
    </xdr:to>
    <xdr:graphicFrame macro="">
      <xdr:nvGraphicFramePr>
        <xdr:cNvPr id="35" name="Diagramm 1">
          <a:extLst>
            <a:ext uri="{FF2B5EF4-FFF2-40B4-BE49-F238E27FC236}">
              <a16:creationId xmlns:a16="http://schemas.microsoft.com/office/drawing/2014/main" id="{00000000-0008-0000-0800-00002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65"/>
  <sheetViews>
    <sheetView zoomScale="160" zoomScaleNormal="160" workbookViewId="0">
      <selection activeCell="B3" sqref="B3"/>
    </sheetView>
  </sheetViews>
  <sheetFormatPr baseColWidth="10" defaultColWidth="11.54296875" defaultRowHeight="12.5" x14ac:dyDescent="0.25"/>
  <cols>
    <col min="1" max="1" width="13.453125" customWidth="1"/>
    <col min="2" max="2" width="12.7265625" style="7" customWidth="1"/>
    <col min="3" max="4" width="11.54296875" style="7"/>
    <col min="5" max="5" width="14.26953125" style="7" customWidth="1"/>
    <col min="6" max="6" width="13" style="8" customWidth="1"/>
    <col min="7" max="11" width="11.54296875" style="7"/>
  </cols>
  <sheetData>
    <row r="1" spans="1:23" x14ac:dyDescent="0.25">
      <c r="A1" t="s">
        <v>0</v>
      </c>
      <c r="B1" s="9">
        <v>44749</v>
      </c>
      <c r="C1" s="7" t="s">
        <v>1</v>
      </c>
      <c r="E1" s="6" t="s">
        <v>2</v>
      </c>
      <c r="F1" s="6"/>
    </row>
    <row r="2" spans="1:23" x14ac:dyDescent="0.25">
      <c r="A2" t="s">
        <v>3</v>
      </c>
      <c r="B2" s="11" t="s">
        <v>4</v>
      </c>
      <c r="E2" s="12" t="s">
        <v>5</v>
      </c>
      <c r="F2" s="11" t="s">
        <v>6</v>
      </c>
    </row>
    <row r="3" spans="1:23" x14ac:dyDescent="0.25">
      <c r="A3" t="s">
        <v>7</v>
      </c>
      <c r="B3" s="13">
        <v>1842876</v>
      </c>
      <c r="E3" s="12" t="s">
        <v>8</v>
      </c>
      <c r="F3" s="11">
        <v>1502245</v>
      </c>
    </row>
    <row r="4" spans="1:23" x14ac:dyDescent="0.25">
      <c r="A4" t="s">
        <v>9</v>
      </c>
      <c r="B4" s="11" t="s">
        <v>10</v>
      </c>
      <c r="E4" s="12" t="s">
        <v>11</v>
      </c>
      <c r="F4" s="14">
        <v>44750</v>
      </c>
    </row>
    <row r="5" spans="1:23" x14ac:dyDescent="0.25">
      <c r="A5" t="s">
        <v>12</v>
      </c>
      <c r="B5" s="11" t="s">
        <v>13</v>
      </c>
      <c r="E5" s="12" t="s">
        <v>14</v>
      </c>
      <c r="F5" s="11" t="s">
        <v>15</v>
      </c>
    </row>
    <row r="6" spans="1:23" x14ac:dyDescent="0.25">
      <c r="B6" s="10"/>
      <c r="E6" s="12" t="s">
        <v>16</v>
      </c>
      <c r="F6" s="11" t="s">
        <v>17</v>
      </c>
    </row>
    <row r="7" spans="1:23" x14ac:dyDescent="0.25">
      <c r="A7" t="s">
        <v>18</v>
      </c>
      <c r="B7" s="11" t="s">
        <v>19</v>
      </c>
    </row>
    <row r="8" spans="1:23" x14ac:dyDescent="0.25">
      <c r="A8" t="s">
        <v>20</v>
      </c>
      <c r="B8" s="11" t="s">
        <v>21</v>
      </c>
    </row>
    <row r="10" spans="1:23" ht="13" x14ac:dyDescent="0.3">
      <c r="A10" s="15" t="s">
        <v>22</v>
      </c>
      <c r="B10" s="16"/>
      <c r="C10" s="16"/>
      <c r="D10" s="16"/>
      <c r="E10" s="16"/>
      <c r="F10" s="17"/>
      <c r="G10" s="16"/>
      <c r="H10" s="5"/>
      <c r="I10" s="5"/>
      <c r="J10" s="5"/>
      <c r="K10" s="5"/>
      <c r="M10" s="18" t="s">
        <v>23</v>
      </c>
      <c r="N10" s="18"/>
      <c r="O10" s="19"/>
      <c r="P10" s="19"/>
      <c r="Q10" s="19"/>
      <c r="R10" s="19"/>
      <c r="S10" s="19"/>
      <c r="T10" s="19"/>
      <c r="U10" s="19"/>
      <c r="V10" s="19"/>
      <c r="W10" s="19"/>
    </row>
    <row r="11" spans="1:23" ht="16.5" x14ac:dyDescent="0.45">
      <c r="A11" s="7" t="s">
        <v>24</v>
      </c>
      <c r="B11" s="7" t="s">
        <v>25</v>
      </c>
      <c r="C11" s="20" t="s">
        <v>26</v>
      </c>
      <c r="D11" s="7" t="s">
        <v>25</v>
      </c>
      <c r="E11" s="7" t="s">
        <v>25</v>
      </c>
      <c r="F11" s="7" t="s">
        <v>25</v>
      </c>
      <c r="G11" s="7" t="s">
        <v>25</v>
      </c>
      <c r="H11" s="7" t="s">
        <v>25</v>
      </c>
      <c r="I11" s="7" t="s">
        <v>25</v>
      </c>
      <c r="J11" s="7" t="s">
        <v>25</v>
      </c>
      <c r="K11" s="7" t="s">
        <v>25</v>
      </c>
      <c r="M11" s="7" t="s">
        <v>24</v>
      </c>
      <c r="N11" s="20" t="s">
        <v>27</v>
      </c>
      <c r="O11" s="20" t="s">
        <v>28</v>
      </c>
      <c r="P11" s="20" t="s">
        <v>27</v>
      </c>
      <c r="Q11" s="20" t="s">
        <v>27</v>
      </c>
      <c r="R11" s="20" t="s">
        <v>27</v>
      </c>
      <c r="S11" s="20" t="s">
        <v>27</v>
      </c>
      <c r="T11" s="20" t="s">
        <v>27</v>
      </c>
      <c r="U11" s="20" t="s">
        <v>27</v>
      </c>
      <c r="V11" s="20" t="s">
        <v>27</v>
      </c>
      <c r="W11" s="20" t="s">
        <v>27</v>
      </c>
    </row>
    <row r="12" spans="1:23" x14ac:dyDescent="0.25">
      <c r="A12" s="7"/>
      <c r="B12" s="7" t="s">
        <v>29</v>
      </c>
      <c r="C12" s="7" t="s">
        <v>30</v>
      </c>
      <c r="D12" s="10" t="s">
        <v>31</v>
      </c>
      <c r="E12" s="10" t="str">
        <f>D12</f>
        <v>135°</v>
      </c>
      <c r="F12" s="10" t="s">
        <v>32</v>
      </c>
      <c r="G12" s="10" t="str">
        <f>F12</f>
        <v>45°</v>
      </c>
      <c r="H12" s="10" t="s">
        <v>33</v>
      </c>
      <c r="I12" s="10" t="str">
        <f>H12</f>
        <v>225°</v>
      </c>
      <c r="J12" s="10"/>
      <c r="K12" s="10"/>
      <c r="M12" s="7"/>
      <c r="N12" s="7" t="s">
        <v>29</v>
      </c>
      <c r="O12" s="7" t="s">
        <v>30</v>
      </c>
      <c r="P12" s="10" t="s">
        <v>31</v>
      </c>
      <c r="Q12" s="10" t="str">
        <f>P12</f>
        <v>135°</v>
      </c>
      <c r="R12" s="10" t="s">
        <v>32</v>
      </c>
      <c r="S12" s="10" t="str">
        <f>R12</f>
        <v>45°</v>
      </c>
      <c r="T12" s="10" t="s">
        <v>33</v>
      </c>
      <c r="U12" s="10" t="str">
        <f>T12</f>
        <v>225°</v>
      </c>
      <c r="V12" s="21"/>
      <c r="W12" s="21"/>
    </row>
    <row r="13" spans="1:23" x14ac:dyDescent="0.25">
      <c r="D13" s="7" t="s">
        <v>34</v>
      </c>
      <c r="E13" s="7" t="s">
        <v>35</v>
      </c>
      <c r="F13" s="7" t="s">
        <v>34</v>
      </c>
      <c r="G13" s="7" t="s">
        <v>35</v>
      </c>
      <c r="H13" s="7" t="s">
        <v>36</v>
      </c>
      <c r="I13" s="7" t="s">
        <v>37</v>
      </c>
      <c r="N13" s="7"/>
      <c r="O13" s="7"/>
      <c r="P13" s="7" t="s">
        <v>34</v>
      </c>
      <c r="Q13" s="7" t="s">
        <v>35</v>
      </c>
      <c r="R13" s="7" t="s">
        <v>34</v>
      </c>
      <c r="S13" s="7" t="s">
        <v>35</v>
      </c>
      <c r="T13" s="7" t="s">
        <v>36</v>
      </c>
      <c r="U13" s="7" t="s">
        <v>37</v>
      </c>
      <c r="V13" s="7"/>
      <c r="W13" s="7"/>
    </row>
    <row r="14" spans="1:23" s="7" customFormat="1" x14ac:dyDescent="0.25">
      <c r="A14" s="7" t="s">
        <v>38</v>
      </c>
      <c r="B14" s="7" t="s">
        <v>39</v>
      </c>
      <c r="C14" s="7" t="s">
        <v>40</v>
      </c>
      <c r="D14" s="7" t="str">
        <f>B14</f>
        <v>in mV/(m/s²)</v>
      </c>
      <c r="E14" s="7" t="str">
        <f>D14</f>
        <v>in mV/(m/s²)</v>
      </c>
      <c r="F14" s="7" t="str">
        <f>E14</f>
        <v>in mV/(m/s²)</v>
      </c>
      <c r="G14" s="7" t="str">
        <f>F14</f>
        <v>in mV/(m/s²)</v>
      </c>
      <c r="H14" s="7" t="str">
        <f>G14</f>
        <v>in mV/(m/s²)</v>
      </c>
      <c r="I14" s="7" t="str">
        <f>H14</f>
        <v>in mV/(m/s²)</v>
      </c>
      <c r="M14" s="7" t="s">
        <v>38</v>
      </c>
      <c r="N14" s="7" t="s">
        <v>41</v>
      </c>
      <c r="O14" s="7" t="s">
        <v>40</v>
      </c>
      <c r="P14" s="7" t="s">
        <v>41</v>
      </c>
      <c r="Q14" s="7" t="str">
        <f t="shared" ref="Q14:W14" si="0">P14</f>
        <v>in 1°</v>
      </c>
      <c r="R14" s="7" t="str">
        <f t="shared" si="0"/>
        <v>in 1°</v>
      </c>
      <c r="S14" s="7" t="str">
        <f t="shared" si="0"/>
        <v>in 1°</v>
      </c>
      <c r="T14" s="7" t="str">
        <f t="shared" si="0"/>
        <v>in 1°</v>
      </c>
      <c r="U14" s="7" t="str">
        <f t="shared" si="0"/>
        <v>in 1°</v>
      </c>
      <c r="V14" s="7" t="str">
        <f t="shared" si="0"/>
        <v>in 1°</v>
      </c>
      <c r="W14" s="7" t="str">
        <f t="shared" si="0"/>
        <v>in 1°</v>
      </c>
    </row>
    <row r="15" spans="1:23" x14ac:dyDescent="0.25">
      <c r="F15" s="22"/>
      <c r="G15" s="23"/>
      <c r="H15" s="23"/>
      <c r="I15" s="23"/>
      <c r="J15" s="23"/>
      <c r="K15" s="23"/>
    </row>
    <row r="16" spans="1:23" x14ac:dyDescent="0.25">
      <c r="A16" s="24">
        <v>10</v>
      </c>
      <c r="B16" s="25">
        <f t="shared" ref="B16:B52" si="1">AVERAGE(D16:K16)</f>
        <v>12.959134329520532</v>
      </c>
      <c r="C16" s="26">
        <f t="shared" ref="C16:C52" si="2">STDEV(D16:K16)/B16*100</f>
        <v>2.7595865983729016E-2</v>
      </c>
      <c r="D16" s="27">
        <v>12.954954212188801</v>
      </c>
      <c r="E16" s="27">
        <v>12.956063661228599</v>
      </c>
      <c r="F16" s="27">
        <v>12.962158067199001</v>
      </c>
      <c r="G16" s="27">
        <v>12.9642927133801</v>
      </c>
      <c r="H16" s="27">
        <v>12.9580138652362</v>
      </c>
      <c r="I16" s="27">
        <v>12.9593234578905</v>
      </c>
      <c r="J16" s="27"/>
      <c r="K16" s="27"/>
      <c r="M16" s="28">
        <f t="shared" ref="M16:M52" si="3">A16</f>
        <v>10</v>
      </c>
      <c r="N16" s="25">
        <f t="shared" ref="N16:N52" si="4">IF(M16&lt;&gt;"",AVERAGE(P16:W16),"")</f>
        <v>183.05068455952855</v>
      </c>
      <c r="O16" s="25">
        <f t="shared" ref="O16:O52" si="5">STDEV(P16:W16)/N16*100</f>
        <v>2.0654386432228298E-3</v>
      </c>
      <c r="P16" s="29">
        <v>183.05293244063199</v>
      </c>
      <c r="Q16" s="29">
        <v>183.05187916614901</v>
      </c>
      <c r="R16" s="29">
        <v>183.05384807063101</v>
      </c>
      <c r="S16" s="29">
        <v>183.05348230220301</v>
      </c>
      <c r="T16" s="29">
        <v>183.04476987612901</v>
      </c>
      <c r="U16" s="29">
        <v>183.04719550142701</v>
      </c>
      <c r="V16" s="29"/>
      <c r="W16" s="29"/>
    </row>
    <row r="17" spans="1:23" x14ac:dyDescent="0.25">
      <c r="A17" s="24">
        <v>12.5</v>
      </c>
      <c r="B17" s="25">
        <f t="shared" si="1"/>
        <v>12.97156002937202</v>
      </c>
      <c r="C17" s="26">
        <f t="shared" si="2"/>
        <v>2.3185991332459341E-2</v>
      </c>
      <c r="D17" s="27">
        <v>12.9679920127119</v>
      </c>
      <c r="E17" s="27">
        <v>12.9684101980107</v>
      </c>
      <c r="F17" s="27">
        <v>12.9714365963882</v>
      </c>
      <c r="G17" s="27">
        <v>12.9717357541649</v>
      </c>
      <c r="H17" s="27">
        <v>12.974496123749301</v>
      </c>
      <c r="I17" s="27">
        <v>12.9752894912071</v>
      </c>
      <c r="J17" s="27"/>
      <c r="K17" s="27"/>
      <c r="M17" s="28">
        <f t="shared" si="3"/>
        <v>12.5</v>
      </c>
      <c r="N17" s="25">
        <f t="shared" si="4"/>
        <v>182.46355408713916</v>
      </c>
      <c r="O17" s="25">
        <f t="shared" si="5"/>
        <v>6.0766660971548593E-3</v>
      </c>
      <c r="P17" s="29">
        <v>182.465938976198</v>
      </c>
      <c r="Q17" s="29">
        <v>182.46588946883799</v>
      </c>
      <c r="R17" s="29">
        <v>182.47346384887601</v>
      </c>
      <c r="S17" s="29">
        <v>182.475686540439</v>
      </c>
      <c r="T17" s="29">
        <v>182.45005298503</v>
      </c>
      <c r="U17" s="29">
        <v>182.45029270345401</v>
      </c>
      <c r="V17" s="29"/>
      <c r="W17" s="29"/>
    </row>
    <row r="18" spans="1:23" x14ac:dyDescent="0.25">
      <c r="A18" s="24">
        <v>16</v>
      </c>
      <c r="B18" s="25">
        <f t="shared" si="1"/>
        <v>12.979310074272583</v>
      </c>
      <c r="C18" s="26">
        <f t="shared" si="2"/>
        <v>3.0562190047004174E-2</v>
      </c>
      <c r="D18" s="27">
        <v>12.976560226417799</v>
      </c>
      <c r="E18" s="27">
        <v>12.981855970834699</v>
      </c>
      <c r="F18" s="27">
        <v>12.9797265017691</v>
      </c>
      <c r="G18" s="27">
        <v>12.9857873080076</v>
      </c>
      <c r="H18" s="27">
        <v>12.976218842750299</v>
      </c>
      <c r="I18" s="27">
        <v>12.975711595856</v>
      </c>
      <c r="J18" s="27"/>
      <c r="K18" s="27"/>
      <c r="M18" s="28">
        <f t="shared" si="3"/>
        <v>16</v>
      </c>
      <c r="N18" s="25">
        <f t="shared" si="4"/>
        <v>181.95465539913536</v>
      </c>
      <c r="O18" s="25">
        <f t="shared" si="5"/>
        <v>4.6069787148142263E-3</v>
      </c>
      <c r="P18" s="29">
        <v>181.95754280164701</v>
      </c>
      <c r="Q18" s="29">
        <v>181.961683153059</v>
      </c>
      <c r="R18" s="29">
        <v>181.95737170611599</v>
      </c>
      <c r="S18" s="29">
        <v>181.96287600820901</v>
      </c>
      <c r="T18" s="29">
        <v>181.94502098181701</v>
      </c>
      <c r="U18" s="29">
        <v>181.94343774396401</v>
      </c>
      <c r="V18" s="29"/>
      <c r="W18" s="29"/>
    </row>
    <row r="19" spans="1:23" x14ac:dyDescent="0.25">
      <c r="A19" s="24">
        <v>20</v>
      </c>
      <c r="B19" s="25">
        <f t="shared" si="1"/>
        <v>12.986539431070883</v>
      </c>
      <c r="C19" s="26">
        <f t="shared" si="2"/>
        <v>1.0488740195018361E-2</v>
      </c>
      <c r="D19" s="27">
        <v>12.984660566287401</v>
      </c>
      <c r="E19" s="27">
        <v>12.985745935616301</v>
      </c>
      <c r="F19" s="27">
        <v>12.987616922740701</v>
      </c>
      <c r="G19" s="27">
        <v>12.9885085970788</v>
      </c>
      <c r="H19" s="27">
        <v>12.986417450928499</v>
      </c>
      <c r="I19" s="27">
        <v>12.986287113773599</v>
      </c>
      <c r="J19" s="27"/>
      <c r="K19" s="27"/>
      <c r="M19" s="28">
        <f t="shared" si="3"/>
        <v>20</v>
      </c>
      <c r="N19" s="25">
        <f t="shared" si="4"/>
        <v>181.59277868548034</v>
      </c>
      <c r="O19" s="25">
        <f t="shared" si="5"/>
        <v>1.8514753051449013E-3</v>
      </c>
      <c r="P19" s="29">
        <v>181.59478806474601</v>
      </c>
      <c r="Q19" s="29">
        <v>181.59105127972899</v>
      </c>
      <c r="R19" s="29">
        <v>181.59534522570601</v>
      </c>
      <c r="S19" s="29">
        <v>181.59686553875301</v>
      </c>
      <c r="T19" s="29">
        <v>181.58827191141501</v>
      </c>
      <c r="U19" s="29">
        <v>181.59035009253299</v>
      </c>
      <c r="V19" s="29"/>
      <c r="W19" s="29"/>
    </row>
    <row r="20" spans="1:23" x14ac:dyDescent="0.25">
      <c r="A20" s="24">
        <v>25</v>
      </c>
      <c r="B20" s="25">
        <f t="shared" si="1"/>
        <v>12.993867102913649</v>
      </c>
      <c r="C20" s="26">
        <f t="shared" si="2"/>
        <v>8.3844470702210822E-3</v>
      </c>
      <c r="D20" s="27">
        <v>12.9931549317578</v>
      </c>
      <c r="E20" s="27">
        <v>12.9920062300769</v>
      </c>
      <c r="F20" s="27">
        <v>12.994782794739001</v>
      </c>
      <c r="G20" s="27">
        <v>12.994164937015499</v>
      </c>
      <c r="H20" s="27">
        <v>12.9943088690623</v>
      </c>
      <c r="I20" s="27">
        <v>12.994784854830399</v>
      </c>
      <c r="J20" s="27"/>
      <c r="K20" s="27"/>
      <c r="M20" s="28">
        <f t="shared" si="3"/>
        <v>25</v>
      </c>
      <c r="N20" s="25">
        <f t="shared" si="4"/>
        <v>181.30737573889667</v>
      </c>
      <c r="O20" s="25">
        <f t="shared" si="5"/>
        <v>9.4406137584824375E-4</v>
      </c>
      <c r="P20" s="29">
        <v>181.30788966595199</v>
      </c>
      <c r="Q20" s="29">
        <v>181.30770923183101</v>
      </c>
      <c r="R20" s="29">
        <v>181.307498518648</v>
      </c>
      <c r="S20" s="29">
        <v>181.30987702501901</v>
      </c>
      <c r="T20" s="29">
        <v>181.306634059749</v>
      </c>
      <c r="U20" s="29">
        <v>181.30464593218099</v>
      </c>
      <c r="V20" s="29"/>
      <c r="W20" s="29"/>
    </row>
    <row r="21" spans="1:23" x14ac:dyDescent="0.25">
      <c r="A21" s="24">
        <v>31.5</v>
      </c>
      <c r="B21" s="25">
        <f t="shared" si="1"/>
        <v>13.000184812831016</v>
      </c>
      <c r="C21" s="26">
        <f t="shared" si="2"/>
        <v>1.5086165041705698E-2</v>
      </c>
      <c r="D21" s="27">
        <v>12.998263158779199</v>
      </c>
      <c r="E21" s="27">
        <v>12.9972346745966</v>
      </c>
      <c r="F21" s="27">
        <v>13.000917160259601</v>
      </c>
      <c r="G21" s="27">
        <v>13.000953714537999</v>
      </c>
      <c r="H21" s="27">
        <v>13.0019888478268</v>
      </c>
      <c r="I21" s="27">
        <v>13.0017513209859</v>
      </c>
      <c r="J21" s="27"/>
      <c r="K21" s="27"/>
      <c r="M21" s="28">
        <f t="shared" si="3"/>
        <v>31.5</v>
      </c>
      <c r="N21" s="25">
        <f t="shared" si="4"/>
        <v>181.05400510990899</v>
      </c>
      <c r="O21" s="25">
        <f t="shared" si="5"/>
        <v>1.3009109857158373E-3</v>
      </c>
      <c r="P21" s="29">
        <v>181.057380906997</v>
      </c>
      <c r="Q21" s="29">
        <v>181.052828657493</v>
      </c>
      <c r="R21" s="29">
        <v>181.05279275656699</v>
      </c>
      <c r="S21" s="29">
        <v>181.056589498459</v>
      </c>
      <c r="T21" s="29">
        <v>181.052684239233</v>
      </c>
      <c r="U21" s="29">
        <v>181.05175460070501</v>
      </c>
      <c r="V21" s="29"/>
      <c r="W21" s="29"/>
    </row>
    <row r="22" spans="1:23" x14ac:dyDescent="0.25">
      <c r="A22" s="24">
        <v>40</v>
      </c>
      <c r="B22" s="25">
        <f t="shared" si="1"/>
        <v>13.006661186962049</v>
      </c>
      <c r="C22" s="26">
        <f t="shared" si="2"/>
        <v>2.1392864046818116E-2</v>
      </c>
      <c r="D22" s="27">
        <v>13.0042928186258</v>
      </c>
      <c r="E22" s="27">
        <v>13.004474832674401</v>
      </c>
      <c r="F22" s="27">
        <v>13.005111282557399</v>
      </c>
      <c r="G22" s="27">
        <v>13.0057296283616</v>
      </c>
      <c r="H22" s="27">
        <v>13.009793155102299</v>
      </c>
      <c r="I22" s="27">
        <v>13.0105654044508</v>
      </c>
      <c r="J22" s="27"/>
      <c r="K22" s="27"/>
      <c r="M22" s="28">
        <f t="shared" si="3"/>
        <v>40</v>
      </c>
      <c r="N22" s="25">
        <f t="shared" si="4"/>
        <v>180.84446067781036</v>
      </c>
      <c r="O22" s="25">
        <f t="shared" si="5"/>
        <v>4.4180496106412193E-3</v>
      </c>
      <c r="P22" s="29">
        <v>180.85510906746001</v>
      </c>
      <c r="Q22" s="29">
        <v>180.85312606175299</v>
      </c>
      <c r="R22" s="29">
        <v>180.83537055071099</v>
      </c>
      <c r="S22" s="29">
        <v>180.83808545629299</v>
      </c>
      <c r="T22" s="29">
        <v>180.84265527439899</v>
      </c>
      <c r="U22" s="29">
        <v>180.842417656246</v>
      </c>
      <c r="V22" s="29"/>
      <c r="W22" s="29"/>
    </row>
    <row r="23" spans="1:23" x14ac:dyDescent="0.25">
      <c r="A23" s="24">
        <v>46.7</v>
      </c>
      <c r="B23" s="25">
        <f t="shared" si="1"/>
        <v>13.006872366254933</v>
      </c>
      <c r="C23" s="26">
        <f t="shared" si="2"/>
        <v>1.4743366984315949E-2</v>
      </c>
      <c r="D23" s="27">
        <v>13.0092222888115</v>
      </c>
      <c r="E23" s="27">
        <v>13.009235500869501</v>
      </c>
      <c r="F23" s="27">
        <v>13.0059201110284</v>
      </c>
      <c r="G23" s="27">
        <v>13.006588054624199</v>
      </c>
      <c r="H23" s="27">
        <v>13.0047807313888</v>
      </c>
      <c r="I23" s="27">
        <v>13.0054875108072</v>
      </c>
      <c r="J23" s="27"/>
      <c r="K23" s="27"/>
      <c r="M23" s="28">
        <f t="shared" si="3"/>
        <v>46.7</v>
      </c>
      <c r="N23" s="25">
        <f t="shared" si="4"/>
        <v>180.73436556190316</v>
      </c>
      <c r="O23" s="25">
        <f t="shared" si="5"/>
        <v>1.9798033093453809E-3</v>
      </c>
      <c r="P23" s="29">
        <v>180.737256443761</v>
      </c>
      <c r="Q23" s="29">
        <v>180.73364392972499</v>
      </c>
      <c r="R23" s="29">
        <v>180.737524708276</v>
      </c>
      <c r="S23" s="29">
        <v>180.73739064949299</v>
      </c>
      <c r="T23" s="29">
        <v>180.72944136387201</v>
      </c>
      <c r="U23" s="29">
        <v>180.730936276292</v>
      </c>
      <c r="V23" s="29"/>
      <c r="W23" s="29"/>
    </row>
    <row r="24" spans="1:23" x14ac:dyDescent="0.25">
      <c r="A24" s="24">
        <v>50</v>
      </c>
      <c r="B24" s="25">
        <f t="shared" si="1"/>
        <v>13.010034086319466</v>
      </c>
      <c r="C24" s="26">
        <f t="shared" si="2"/>
        <v>3.564503943300492E-2</v>
      </c>
      <c r="D24" s="27">
        <v>13.0024462257538</v>
      </c>
      <c r="E24" s="27">
        <v>13.015570319158799</v>
      </c>
      <c r="F24" s="27">
        <v>13.012059235065299</v>
      </c>
      <c r="G24" s="27">
        <v>13.0069450384151</v>
      </c>
      <c r="H24" s="27">
        <v>13.012226935302101</v>
      </c>
      <c r="I24" s="27">
        <v>13.010956764221699</v>
      </c>
      <c r="J24" s="27"/>
      <c r="K24" s="27"/>
      <c r="M24" s="28">
        <f t="shared" si="3"/>
        <v>50</v>
      </c>
      <c r="N24" s="25">
        <f t="shared" si="4"/>
        <v>180.69563000950617</v>
      </c>
      <c r="O24" s="25">
        <f t="shared" si="5"/>
        <v>1.9792702118337793E-2</v>
      </c>
      <c r="P24" s="29">
        <v>180.63960475994099</v>
      </c>
      <c r="Q24" s="29">
        <v>180.696063717653</v>
      </c>
      <c r="R24" s="29">
        <v>180.74400634668399</v>
      </c>
      <c r="S24" s="29">
        <v>180.677685208442</v>
      </c>
      <c r="T24" s="29">
        <v>180.69642657285601</v>
      </c>
      <c r="U24" s="29">
        <v>180.71999345146099</v>
      </c>
      <c r="V24" s="27"/>
      <c r="W24" s="27"/>
    </row>
    <row r="25" spans="1:23" x14ac:dyDescent="0.25">
      <c r="A25" s="24">
        <v>53.3</v>
      </c>
      <c r="B25" s="25">
        <f t="shared" si="1"/>
        <v>13.007874770426135</v>
      </c>
      <c r="C25" s="26">
        <f t="shared" si="2"/>
        <v>7.5164838246855039E-3</v>
      </c>
      <c r="D25" s="27">
        <v>13.0080763455913</v>
      </c>
      <c r="E25" s="27">
        <v>13.006307571195199</v>
      </c>
      <c r="F25" s="27">
        <v>13.0082360490794</v>
      </c>
      <c r="G25" s="27">
        <v>13.0091979132105</v>
      </c>
      <c r="H25" s="27">
        <v>13.0072964231911</v>
      </c>
      <c r="I25" s="27">
        <v>13.008134320289299</v>
      </c>
      <c r="J25" s="27"/>
      <c r="K25" s="27"/>
      <c r="M25" s="28">
        <f t="shared" si="3"/>
        <v>53.3</v>
      </c>
      <c r="N25" s="25">
        <f t="shared" si="4"/>
        <v>180.64660233753</v>
      </c>
      <c r="O25" s="25">
        <f t="shared" si="5"/>
        <v>5.1687765942745757E-3</v>
      </c>
      <c r="P25" s="29">
        <v>180.64065444066</v>
      </c>
      <c r="Q25" s="29">
        <v>180.630663215048</v>
      </c>
      <c r="R25" s="29">
        <v>180.655107949686</v>
      </c>
      <c r="S25" s="29">
        <v>180.654163397747</v>
      </c>
      <c r="T25" s="29">
        <v>180.649638862465</v>
      </c>
      <c r="U25" s="29">
        <v>180.64938615957399</v>
      </c>
      <c r="V25" s="29"/>
      <c r="W25" s="29"/>
    </row>
    <row r="26" spans="1:23" x14ac:dyDescent="0.25">
      <c r="A26" s="24">
        <v>63</v>
      </c>
      <c r="B26" s="25">
        <f t="shared" si="1"/>
        <v>13.011487793117951</v>
      </c>
      <c r="C26" s="26">
        <f t="shared" si="2"/>
        <v>1.5452759713631121E-2</v>
      </c>
      <c r="D26" s="27">
        <v>13.0118991141512</v>
      </c>
      <c r="E26" s="27">
        <v>13.007793237196701</v>
      </c>
      <c r="F26" s="27">
        <v>13.0121889103392</v>
      </c>
      <c r="G26" s="27">
        <v>13.013160746669801</v>
      </c>
      <c r="H26" s="27">
        <v>13.010782485699099</v>
      </c>
      <c r="I26" s="27">
        <v>13.0131022646517</v>
      </c>
      <c r="J26" s="27"/>
      <c r="K26" s="27"/>
      <c r="M26" s="28">
        <f t="shared" si="3"/>
        <v>63</v>
      </c>
      <c r="N26" s="25">
        <f t="shared" si="4"/>
        <v>180.57411320971866</v>
      </c>
      <c r="O26" s="25">
        <f t="shared" si="5"/>
        <v>2.0736963701112037E-3</v>
      </c>
      <c r="P26" s="29">
        <v>180.572228547321</v>
      </c>
      <c r="Q26" s="29">
        <v>180.567796587532</v>
      </c>
      <c r="R26" s="29">
        <v>180.577234829471</v>
      </c>
      <c r="S26" s="29">
        <v>180.57805267805099</v>
      </c>
      <c r="T26" s="29">
        <v>180.574073803521</v>
      </c>
      <c r="U26" s="29">
        <v>180.575292812416</v>
      </c>
      <c r="V26" s="29"/>
      <c r="W26" s="29"/>
    </row>
    <row r="27" spans="1:23" x14ac:dyDescent="0.25">
      <c r="A27" s="24">
        <v>80</v>
      </c>
      <c r="B27" s="25">
        <f t="shared" si="1"/>
        <v>13.016805246158567</v>
      </c>
      <c r="C27" s="26">
        <f t="shared" si="2"/>
        <v>4.1838154478601196E-2</v>
      </c>
      <c r="D27" s="27">
        <v>13.0223720253517</v>
      </c>
      <c r="E27" s="27">
        <v>13.0090616298627</v>
      </c>
      <c r="F27" s="27">
        <v>13.017662130525901</v>
      </c>
      <c r="G27" s="27">
        <v>13.0207638568401</v>
      </c>
      <c r="H27" s="27">
        <v>13.0111583680261</v>
      </c>
      <c r="I27" s="27">
        <v>13.0198134663449</v>
      </c>
      <c r="J27" s="27"/>
      <c r="K27" s="27"/>
      <c r="M27" s="28">
        <f t="shared" si="3"/>
        <v>80</v>
      </c>
      <c r="N27" s="25">
        <f t="shared" si="4"/>
        <v>180.47361163972718</v>
      </c>
      <c r="O27" s="25">
        <f t="shared" si="5"/>
        <v>1.7378204300500331E-3</v>
      </c>
      <c r="P27" s="29">
        <v>180.46887290458099</v>
      </c>
      <c r="Q27" s="29">
        <v>180.476507469957</v>
      </c>
      <c r="R27" s="29">
        <v>180.474696798732</v>
      </c>
      <c r="S27" s="29">
        <v>180.47245291014099</v>
      </c>
      <c r="T27" s="29">
        <v>180.47721411746301</v>
      </c>
      <c r="U27" s="29">
        <v>180.47192563748899</v>
      </c>
      <c r="V27" s="29"/>
      <c r="W27" s="29"/>
    </row>
    <row r="28" spans="1:23" x14ac:dyDescent="0.25">
      <c r="A28" s="24">
        <v>100</v>
      </c>
      <c r="B28" s="25">
        <f t="shared" si="1"/>
        <v>13.01940191656535</v>
      </c>
      <c r="C28" s="26">
        <f t="shared" si="2"/>
        <v>2.9848159201055026E-2</v>
      </c>
      <c r="D28" s="27">
        <v>13.0159263980188</v>
      </c>
      <c r="E28" s="27">
        <v>13.021547611198701</v>
      </c>
      <c r="F28" s="27">
        <v>13.0177247099705</v>
      </c>
      <c r="G28" s="27">
        <v>13.0177785798979</v>
      </c>
      <c r="H28" s="27">
        <v>13.0263352905334</v>
      </c>
      <c r="I28" s="27">
        <v>13.0170989097728</v>
      </c>
      <c r="J28" s="27"/>
      <c r="K28" s="27"/>
      <c r="M28" s="28">
        <f t="shared" si="3"/>
        <v>100</v>
      </c>
      <c r="N28" s="25">
        <f t="shared" si="4"/>
        <v>180.36833538795017</v>
      </c>
      <c r="O28" s="25">
        <f t="shared" si="5"/>
        <v>1.4037307574506161E-3</v>
      </c>
      <c r="P28" s="29">
        <v>180.36910063909201</v>
      </c>
      <c r="Q28" s="29">
        <v>180.36641039363101</v>
      </c>
      <c r="R28" s="29">
        <v>180.371667900056</v>
      </c>
      <c r="S28" s="29">
        <v>180.37073893818501</v>
      </c>
      <c r="T28" s="29">
        <v>180.36649832530199</v>
      </c>
      <c r="U28" s="29">
        <v>180.36559613143501</v>
      </c>
      <c r="V28" s="29"/>
      <c r="W28" s="29"/>
    </row>
    <row r="29" spans="1:23" x14ac:dyDescent="0.25">
      <c r="A29" s="24">
        <v>125</v>
      </c>
      <c r="B29" s="25">
        <f t="shared" si="1"/>
        <v>13.022996131232199</v>
      </c>
      <c r="C29" s="26">
        <f t="shared" si="2"/>
        <v>2.2222010205003827E-2</v>
      </c>
      <c r="D29" s="27">
        <v>13.0209327579249</v>
      </c>
      <c r="E29" s="27">
        <v>13.024094420010501</v>
      </c>
      <c r="F29" s="27">
        <v>13.0215140442383</v>
      </c>
      <c r="G29" s="27">
        <v>13.021702301139801</v>
      </c>
      <c r="H29" s="27">
        <v>13.0284403894258</v>
      </c>
      <c r="I29" s="27">
        <v>13.0212928746539</v>
      </c>
      <c r="J29" s="27"/>
      <c r="K29" s="27"/>
      <c r="M29" s="28">
        <f t="shared" si="3"/>
        <v>125</v>
      </c>
      <c r="N29" s="25">
        <f t="shared" si="4"/>
        <v>180.29545832004052</v>
      </c>
      <c r="O29" s="25">
        <f t="shared" si="5"/>
        <v>3.2160346013983578E-3</v>
      </c>
      <c r="P29" s="29">
        <v>180.30228538924499</v>
      </c>
      <c r="Q29" s="29">
        <v>180.298230944327</v>
      </c>
      <c r="R29" s="29">
        <v>180.29729870993299</v>
      </c>
      <c r="S29" s="29">
        <v>180.297365753869</v>
      </c>
      <c r="T29" s="29">
        <v>180.28580921454699</v>
      </c>
      <c r="U29" s="29">
        <v>180.29175990832201</v>
      </c>
      <c r="V29" s="29"/>
      <c r="W29" s="29"/>
    </row>
    <row r="30" spans="1:23" x14ac:dyDescent="0.25">
      <c r="A30" s="24">
        <v>160</v>
      </c>
      <c r="B30" s="25">
        <f t="shared" si="1"/>
        <v>13.026130369583116</v>
      </c>
      <c r="C30" s="26">
        <f t="shared" si="2"/>
        <v>1.759313297017686E-2</v>
      </c>
      <c r="D30" s="27">
        <v>13.0251580900861</v>
      </c>
      <c r="E30" s="27">
        <v>13.0278569905139</v>
      </c>
      <c r="F30" s="27">
        <v>13.025077340590601</v>
      </c>
      <c r="G30" s="27">
        <v>13.0244717185534</v>
      </c>
      <c r="H30" s="27">
        <v>13.0299863134903</v>
      </c>
      <c r="I30" s="27">
        <v>13.0242317642644</v>
      </c>
      <c r="J30" s="27"/>
      <c r="K30" s="27"/>
      <c r="M30" s="28">
        <f t="shared" si="3"/>
        <v>160</v>
      </c>
      <c r="N30" s="25">
        <f t="shared" si="4"/>
        <v>180.23374478876335</v>
      </c>
      <c r="O30" s="25">
        <f t="shared" si="5"/>
        <v>1.603150882566287E-3</v>
      </c>
      <c r="P30" s="29">
        <v>180.236635060852</v>
      </c>
      <c r="Q30" s="29">
        <v>180.235311565411</v>
      </c>
      <c r="R30" s="29">
        <v>180.23514085917799</v>
      </c>
      <c r="S30" s="29">
        <v>180.235205350608</v>
      </c>
      <c r="T30" s="29">
        <v>180.22985554035799</v>
      </c>
      <c r="U30" s="29">
        <v>180.230320356173</v>
      </c>
      <c r="V30" s="29"/>
      <c r="W30" s="29"/>
    </row>
    <row r="31" spans="1:23" x14ac:dyDescent="0.25">
      <c r="A31" s="24">
        <v>200</v>
      </c>
      <c r="B31" s="25">
        <f t="shared" si="1"/>
        <v>13.029387618688014</v>
      </c>
      <c r="C31" s="26">
        <f t="shared" si="2"/>
        <v>1.6652712892871194E-2</v>
      </c>
      <c r="D31" s="27">
        <v>13.0270246784993</v>
      </c>
      <c r="E31" s="27">
        <v>13.0293315610266</v>
      </c>
      <c r="F31" s="27">
        <v>13.0293557017891</v>
      </c>
      <c r="G31" s="27">
        <v>13.0290659497904</v>
      </c>
      <c r="H31" s="27">
        <v>13.0334200653844</v>
      </c>
      <c r="I31" s="27">
        <v>13.0281277556383</v>
      </c>
      <c r="J31" s="27"/>
      <c r="K31" s="27"/>
      <c r="M31" s="28">
        <f t="shared" si="3"/>
        <v>200</v>
      </c>
      <c r="N31" s="25">
        <f t="shared" si="4"/>
        <v>180.18019869405683</v>
      </c>
      <c r="O31" s="25">
        <f t="shared" si="5"/>
        <v>1.8233128293488375E-3</v>
      </c>
      <c r="P31" s="29">
        <v>180.17714400151601</v>
      </c>
      <c r="Q31" s="29">
        <v>180.17737079275199</v>
      </c>
      <c r="R31" s="29">
        <v>180.18418695070201</v>
      </c>
      <c r="S31" s="29">
        <v>180.184357340139</v>
      </c>
      <c r="T31" s="29">
        <v>180.17840621907399</v>
      </c>
      <c r="U31" s="29">
        <v>180.17972686015801</v>
      </c>
      <c r="V31" s="29"/>
      <c r="W31" s="29"/>
    </row>
    <row r="32" spans="1:23" x14ac:dyDescent="0.25">
      <c r="A32" s="24">
        <v>250</v>
      </c>
      <c r="B32" s="25">
        <f t="shared" si="1"/>
        <v>13.034258504699485</v>
      </c>
      <c r="C32" s="26">
        <f t="shared" si="2"/>
        <v>1.7069780000948696E-2</v>
      </c>
      <c r="D32" s="27">
        <v>13.031980284023501</v>
      </c>
      <c r="E32" s="27">
        <v>13.035012383140399</v>
      </c>
      <c r="F32" s="27">
        <v>13.0348340894397</v>
      </c>
      <c r="G32" s="27">
        <v>13.0327006028004</v>
      </c>
      <c r="H32" s="27">
        <v>13.038070415980799</v>
      </c>
      <c r="I32" s="27">
        <v>13.032953252812099</v>
      </c>
      <c r="J32" s="27"/>
      <c r="K32" s="27"/>
      <c r="M32" s="28">
        <f t="shared" si="3"/>
        <v>250</v>
      </c>
      <c r="N32" s="25">
        <f t="shared" si="4"/>
        <v>180.13559681808434</v>
      </c>
      <c r="O32" s="25">
        <f t="shared" si="5"/>
        <v>2.2958626224275761E-3</v>
      </c>
      <c r="P32" s="29">
        <v>180.14338013228499</v>
      </c>
      <c r="Q32" s="29">
        <v>180.13387771307001</v>
      </c>
      <c r="R32" s="29">
        <v>180.13636345256</v>
      </c>
      <c r="S32" s="29">
        <v>180.13525575101801</v>
      </c>
      <c r="T32" s="29">
        <v>180.132684121213</v>
      </c>
      <c r="U32" s="29">
        <v>180.13201973835999</v>
      </c>
      <c r="V32" s="29"/>
      <c r="W32" s="29"/>
    </row>
    <row r="33" spans="1:23" x14ac:dyDescent="0.25">
      <c r="A33" s="24">
        <v>315</v>
      </c>
      <c r="B33" s="25">
        <f t="shared" si="1"/>
        <v>13.036899394839665</v>
      </c>
      <c r="C33" s="26">
        <f t="shared" si="2"/>
        <v>1.7116038780430207E-2</v>
      </c>
      <c r="D33" s="27">
        <v>13.0353721508832</v>
      </c>
      <c r="E33" s="27">
        <v>13.038960515712599</v>
      </c>
      <c r="F33" s="27">
        <v>13.036439310130699</v>
      </c>
      <c r="G33" s="27">
        <v>13.0353519789403</v>
      </c>
      <c r="H33" s="27">
        <v>13.040340194113501</v>
      </c>
      <c r="I33" s="27">
        <v>13.0349322192577</v>
      </c>
      <c r="J33" s="27"/>
      <c r="K33" s="27"/>
      <c r="M33" s="28">
        <f t="shared" si="3"/>
        <v>315</v>
      </c>
      <c r="N33" s="25">
        <f t="shared" si="4"/>
        <v>180.08493976495083</v>
      </c>
      <c r="O33" s="25">
        <f t="shared" si="5"/>
        <v>2.0205902847843403E-3</v>
      </c>
      <c r="P33" s="29">
        <v>180.08812545980899</v>
      </c>
      <c r="Q33" s="29">
        <v>180.08727415372701</v>
      </c>
      <c r="R33" s="29">
        <v>180.08670229737399</v>
      </c>
      <c r="S33" s="29">
        <v>180.086775192289</v>
      </c>
      <c r="T33" s="29">
        <v>180.07924918210799</v>
      </c>
      <c r="U33" s="29">
        <v>180.08151230439799</v>
      </c>
      <c r="V33" s="29"/>
      <c r="W33" s="29"/>
    </row>
    <row r="34" spans="1:23" x14ac:dyDescent="0.25">
      <c r="A34" s="24">
        <v>400</v>
      </c>
      <c r="B34" s="25">
        <f t="shared" si="1"/>
        <v>13.041086359806151</v>
      </c>
      <c r="C34" s="26">
        <f t="shared" si="2"/>
        <v>1.6605207971543346E-2</v>
      </c>
      <c r="D34" s="27">
        <v>13.0402752040892</v>
      </c>
      <c r="E34" s="27">
        <v>13.042726973686699</v>
      </c>
      <c r="F34" s="27">
        <v>13.040077249320399</v>
      </c>
      <c r="G34" s="27">
        <v>13.039693740497199</v>
      </c>
      <c r="H34" s="27">
        <v>13.0446923929268</v>
      </c>
      <c r="I34" s="27">
        <v>13.0390525983166</v>
      </c>
      <c r="J34" s="27"/>
      <c r="K34" s="27"/>
      <c r="M34" s="28">
        <f t="shared" si="3"/>
        <v>400</v>
      </c>
      <c r="N34" s="25">
        <f t="shared" si="4"/>
        <v>180.03316174897282</v>
      </c>
      <c r="O34" s="25">
        <f t="shared" si="5"/>
        <v>9.2453201028135058E-4</v>
      </c>
      <c r="P34" s="29">
        <v>180.03127535719199</v>
      </c>
      <c r="Q34" s="29">
        <v>180.03103938202599</v>
      </c>
      <c r="R34" s="29">
        <v>180.03442540383099</v>
      </c>
      <c r="S34" s="29">
        <v>180.03470976988601</v>
      </c>
      <c r="T34" s="29">
        <v>180.03302558167701</v>
      </c>
      <c r="U34" s="29">
        <v>180.03449499922499</v>
      </c>
      <c r="V34" s="29"/>
      <c r="W34" s="29"/>
    </row>
    <row r="35" spans="1:23" x14ac:dyDescent="0.25">
      <c r="A35" s="24">
        <v>500</v>
      </c>
      <c r="B35" s="25">
        <f t="shared" si="1"/>
        <v>13.045989682114866</v>
      </c>
      <c r="C35" s="26">
        <f t="shared" si="2"/>
        <v>2.0110287108724017E-2</v>
      </c>
      <c r="D35" s="27">
        <v>13.0429179201737</v>
      </c>
      <c r="E35" s="27">
        <v>13.047029505639101</v>
      </c>
      <c r="F35" s="27">
        <v>13.045685769686299</v>
      </c>
      <c r="G35" s="27">
        <v>13.0452981677144</v>
      </c>
      <c r="H35" s="27">
        <v>13.0505649033644</v>
      </c>
      <c r="I35" s="27">
        <v>13.044441826111299</v>
      </c>
      <c r="J35" s="27"/>
      <c r="K35" s="27"/>
      <c r="M35" s="28">
        <f t="shared" si="3"/>
        <v>500</v>
      </c>
      <c r="N35" s="25">
        <f t="shared" si="4"/>
        <v>179.9866024737515</v>
      </c>
      <c r="O35" s="25">
        <f t="shared" si="5"/>
        <v>1.367367788586355E-3</v>
      </c>
      <c r="P35" s="29">
        <v>179.989600487942</v>
      </c>
      <c r="Q35" s="29">
        <v>179.988416964322</v>
      </c>
      <c r="R35" s="29">
        <v>179.98700398492699</v>
      </c>
      <c r="S35" s="29">
        <v>179.98677226218601</v>
      </c>
      <c r="T35" s="29">
        <v>179.98262189671701</v>
      </c>
      <c r="U35" s="29">
        <v>179.98519924641499</v>
      </c>
      <c r="V35" s="29"/>
      <c r="W35" s="29"/>
    </row>
    <row r="36" spans="1:23" x14ac:dyDescent="0.25">
      <c r="A36" s="24">
        <v>630</v>
      </c>
      <c r="B36" s="25">
        <f t="shared" si="1"/>
        <v>13.047466686480298</v>
      </c>
      <c r="C36" s="26">
        <f t="shared" si="2"/>
        <v>1.8214195041017896E-2</v>
      </c>
      <c r="D36" s="27">
        <v>13.047114929345099</v>
      </c>
      <c r="E36" s="27">
        <v>13.0492525496217</v>
      </c>
      <c r="F36" s="27">
        <v>13.0469861487828</v>
      </c>
      <c r="G36" s="27">
        <v>13.0460661639629</v>
      </c>
      <c r="H36" s="27">
        <v>13.0510541823129</v>
      </c>
      <c r="I36" s="27">
        <v>13.044326144856401</v>
      </c>
      <c r="J36" s="27"/>
      <c r="K36" s="27"/>
      <c r="M36" s="28">
        <f t="shared" si="3"/>
        <v>630</v>
      </c>
      <c r="N36" s="25">
        <f t="shared" si="4"/>
        <v>179.95493737464218</v>
      </c>
      <c r="O36" s="25">
        <f t="shared" si="5"/>
        <v>2.06049935836635E-3</v>
      </c>
      <c r="P36" s="29">
        <v>179.957367346453</v>
      </c>
      <c r="Q36" s="29">
        <v>179.95843015897901</v>
      </c>
      <c r="R36" s="29">
        <v>179.956553571678</v>
      </c>
      <c r="S36" s="29">
        <v>179.95681252705501</v>
      </c>
      <c r="T36" s="29">
        <v>179.949914147134</v>
      </c>
      <c r="U36" s="29">
        <v>179.95054649655401</v>
      </c>
      <c r="V36" s="29"/>
      <c r="W36" s="29"/>
    </row>
    <row r="37" spans="1:23" x14ac:dyDescent="0.25">
      <c r="A37" s="24">
        <v>800</v>
      </c>
      <c r="B37" s="25">
        <f t="shared" si="1"/>
        <v>13.059471172527632</v>
      </c>
      <c r="C37" s="26">
        <f t="shared" si="2"/>
        <v>1.2848139411656261E-2</v>
      </c>
      <c r="D37" s="27">
        <v>13.0582838850691</v>
      </c>
      <c r="E37" s="27">
        <v>13.0607609108036</v>
      </c>
      <c r="F37" s="27">
        <v>13.0590823157339</v>
      </c>
      <c r="G37" s="27">
        <v>13.058111699535401</v>
      </c>
      <c r="H37" s="27">
        <v>13.062249849057199</v>
      </c>
      <c r="I37" s="27">
        <v>13.058338374966601</v>
      </c>
      <c r="J37" s="27"/>
      <c r="K37" s="27"/>
      <c r="M37" s="28">
        <f t="shared" si="3"/>
        <v>800</v>
      </c>
      <c r="N37" s="25">
        <f t="shared" si="4"/>
        <v>179.87469482293099</v>
      </c>
      <c r="O37" s="25">
        <f t="shared" si="5"/>
        <v>2.2365233830448773E-3</v>
      </c>
      <c r="P37" s="29">
        <v>179.87510266178001</v>
      </c>
      <c r="Q37" s="29">
        <v>179.87761351101199</v>
      </c>
      <c r="R37" s="29">
        <v>179.87616575294601</v>
      </c>
      <c r="S37" s="29">
        <v>179.87882275720099</v>
      </c>
      <c r="T37" s="29">
        <v>179.86766304555499</v>
      </c>
      <c r="U37" s="29">
        <v>179.87280120909199</v>
      </c>
      <c r="V37" s="29"/>
      <c r="W37" s="29"/>
    </row>
    <row r="38" spans="1:23" x14ac:dyDescent="0.25">
      <c r="A38" s="24">
        <v>1000</v>
      </c>
      <c r="B38" s="25">
        <f t="shared" si="1"/>
        <v>13.067358128982635</v>
      </c>
      <c r="C38" s="26">
        <f t="shared" si="2"/>
        <v>1.3970774189572644E-2</v>
      </c>
      <c r="D38" s="27">
        <v>13.066308324583799</v>
      </c>
      <c r="E38" s="27">
        <v>13.0684453767996</v>
      </c>
      <c r="F38" s="27">
        <v>13.0669085385349</v>
      </c>
      <c r="G38" s="27">
        <v>13.066221859077499</v>
      </c>
      <c r="H38" s="27">
        <v>13.070549778651101</v>
      </c>
      <c r="I38" s="27">
        <v>13.065714896248901</v>
      </c>
      <c r="J38" s="27"/>
      <c r="K38" s="27"/>
      <c r="M38" s="28">
        <f t="shared" si="3"/>
        <v>1000</v>
      </c>
      <c r="N38" s="25">
        <f t="shared" si="4"/>
        <v>179.79472687935117</v>
      </c>
      <c r="O38" s="25">
        <f t="shared" si="5"/>
        <v>5.4013392710015504E-4</v>
      </c>
      <c r="P38" s="29">
        <v>179.79465211572099</v>
      </c>
      <c r="Q38" s="29">
        <v>179.79582410615399</v>
      </c>
      <c r="R38" s="29">
        <v>179.79521526616199</v>
      </c>
      <c r="S38" s="29">
        <v>179.79549813803499</v>
      </c>
      <c r="T38" s="29">
        <v>179.79377105734301</v>
      </c>
      <c r="U38" s="29">
        <v>179.793400592692</v>
      </c>
      <c r="V38" s="29"/>
      <c r="W38" s="29"/>
    </row>
    <row r="39" spans="1:23" x14ac:dyDescent="0.25">
      <c r="A39" s="24">
        <v>1250</v>
      </c>
      <c r="B39" s="25">
        <f t="shared" si="1"/>
        <v>13.080217941890867</v>
      </c>
      <c r="C39" s="26">
        <f t="shared" si="2"/>
        <v>1.2038544929088709E-2</v>
      </c>
      <c r="D39" s="27">
        <v>13.0803509365953</v>
      </c>
      <c r="E39" s="27">
        <v>13.081699494738199</v>
      </c>
      <c r="F39" s="27">
        <v>13.079977074536201</v>
      </c>
      <c r="G39" s="27">
        <v>13.0787576923316</v>
      </c>
      <c r="H39" s="27">
        <v>13.0822601157356</v>
      </c>
      <c r="I39" s="27">
        <v>13.078262337408299</v>
      </c>
      <c r="J39" s="27"/>
      <c r="K39" s="27"/>
      <c r="M39" s="28">
        <f t="shared" si="3"/>
        <v>1250</v>
      </c>
      <c r="N39" s="25">
        <f t="shared" si="4"/>
        <v>179.69455293169483</v>
      </c>
      <c r="O39" s="25">
        <f t="shared" si="5"/>
        <v>2.621016466681289E-3</v>
      </c>
      <c r="P39" s="29">
        <v>179.696192767177</v>
      </c>
      <c r="Q39" s="29">
        <v>179.69620840277699</v>
      </c>
      <c r="R39" s="29">
        <v>179.698259467013</v>
      </c>
      <c r="S39" s="29">
        <v>179.69929224836801</v>
      </c>
      <c r="T39" s="29">
        <v>179.68826067211501</v>
      </c>
      <c r="U39" s="29">
        <v>179.689104032719</v>
      </c>
      <c r="V39" s="29"/>
      <c r="W39" s="29"/>
    </row>
    <row r="40" spans="1:23" x14ac:dyDescent="0.25">
      <c r="A40" s="24">
        <v>1600</v>
      </c>
      <c r="B40" s="25">
        <f t="shared" si="1"/>
        <v>13.095083237211734</v>
      </c>
      <c r="C40" s="26">
        <f t="shared" si="2"/>
        <v>1.59863552372758E-2</v>
      </c>
      <c r="D40" s="27">
        <v>13.094555503473099</v>
      </c>
      <c r="E40" s="27">
        <v>13.097466153116001</v>
      </c>
      <c r="F40" s="27">
        <v>13.0938064342361</v>
      </c>
      <c r="G40" s="27">
        <v>13.093925850953299</v>
      </c>
      <c r="H40" s="27">
        <v>13.097904339903399</v>
      </c>
      <c r="I40" s="27">
        <v>13.092841141588501</v>
      </c>
      <c r="J40" s="27"/>
      <c r="K40" s="27"/>
      <c r="M40" s="28">
        <f t="shared" si="3"/>
        <v>1600</v>
      </c>
      <c r="N40" s="25">
        <f t="shared" si="4"/>
        <v>179.58916158853251</v>
      </c>
      <c r="O40" s="25">
        <f t="shared" si="5"/>
        <v>1.6121396188231562E-3</v>
      </c>
      <c r="P40" s="29">
        <v>179.593212916657</v>
      </c>
      <c r="Q40" s="29">
        <v>179.586670844455</v>
      </c>
      <c r="R40" s="29">
        <v>179.592171539617</v>
      </c>
      <c r="S40" s="29">
        <v>179.588610856267</v>
      </c>
      <c r="T40" s="29">
        <v>179.58811401289</v>
      </c>
      <c r="U40" s="29">
        <v>179.58618936130901</v>
      </c>
      <c r="V40" s="29"/>
      <c r="W40" s="29"/>
    </row>
    <row r="41" spans="1:23" x14ac:dyDescent="0.25">
      <c r="A41" s="24">
        <v>2000</v>
      </c>
      <c r="B41" s="25">
        <f t="shared" si="1"/>
        <v>13.123649840471833</v>
      </c>
      <c r="C41" s="26">
        <f t="shared" si="2"/>
        <v>6.3780133663226919E-3</v>
      </c>
      <c r="D41" s="27">
        <v>13.1241378229504</v>
      </c>
      <c r="E41" s="27">
        <v>13.124194132820399</v>
      </c>
      <c r="F41" s="27">
        <v>13.123172284747399</v>
      </c>
      <c r="G41" s="27">
        <v>13.1231894423388</v>
      </c>
      <c r="H41" s="27">
        <v>13.1247261178692</v>
      </c>
      <c r="I41" s="27">
        <v>13.1224792421048</v>
      </c>
      <c r="J41" s="27"/>
      <c r="K41" s="27"/>
      <c r="M41" s="28">
        <f t="shared" si="3"/>
        <v>2000</v>
      </c>
      <c r="N41" s="25">
        <f t="shared" si="4"/>
        <v>179.4626579798543</v>
      </c>
      <c r="O41" s="25">
        <f t="shared" si="5"/>
        <v>2.480374616658156E-3</v>
      </c>
      <c r="P41" s="29">
        <v>179.46457890424699</v>
      </c>
      <c r="Q41" s="29">
        <v>179.46347723430799</v>
      </c>
      <c r="R41" s="29">
        <v>179.46676667021299</v>
      </c>
      <c r="S41" s="29">
        <v>179.46681365193399</v>
      </c>
      <c r="T41" s="29">
        <v>179.45722773664801</v>
      </c>
      <c r="U41" s="29">
        <v>179.457083681776</v>
      </c>
      <c r="V41" s="29"/>
      <c r="W41" s="29"/>
    </row>
    <row r="42" spans="1:23" x14ac:dyDescent="0.25">
      <c r="A42" s="24">
        <v>2500</v>
      </c>
      <c r="B42" s="25">
        <f t="shared" si="1"/>
        <v>13.163623123556649</v>
      </c>
      <c r="C42" s="26">
        <f t="shared" si="2"/>
        <v>1.5102530805870536E-2</v>
      </c>
      <c r="D42" s="27">
        <v>13.1662807529848</v>
      </c>
      <c r="E42" s="27">
        <v>13.1645369576277</v>
      </c>
      <c r="F42" s="27">
        <v>13.1619753033635</v>
      </c>
      <c r="G42" s="27">
        <v>13.1609482909302</v>
      </c>
      <c r="H42" s="27">
        <v>13.1649237180479</v>
      </c>
      <c r="I42" s="27">
        <v>13.1630737183858</v>
      </c>
      <c r="J42" s="27"/>
      <c r="K42" s="27"/>
      <c r="M42" s="28">
        <f t="shared" si="3"/>
        <v>2500</v>
      </c>
      <c r="N42" s="25">
        <f t="shared" si="4"/>
        <v>179.31003398494204</v>
      </c>
      <c r="O42" s="25">
        <f t="shared" si="5"/>
        <v>3.6541399345342611E-4</v>
      </c>
      <c r="P42" s="29">
        <v>179.30985734457201</v>
      </c>
      <c r="Q42" s="29">
        <v>179.30940629224901</v>
      </c>
      <c r="R42" s="29">
        <v>179.30999505998</v>
      </c>
      <c r="S42" s="29">
        <v>179.31082432483501</v>
      </c>
      <c r="T42" s="29">
        <v>179.310799984325</v>
      </c>
      <c r="U42" s="29">
        <v>179.309320903691</v>
      </c>
      <c r="V42" s="29"/>
      <c r="W42" s="29"/>
    </row>
    <row r="43" spans="1:23" x14ac:dyDescent="0.25">
      <c r="A43" s="24">
        <v>3150</v>
      </c>
      <c r="B43" s="25">
        <f t="shared" si="1"/>
        <v>13.229371471569983</v>
      </c>
      <c r="C43" s="26">
        <f t="shared" si="2"/>
        <v>1.0196280281517672E-2</v>
      </c>
      <c r="D43" s="27">
        <v>13.2312841798737</v>
      </c>
      <c r="E43" s="27">
        <v>13.2307345415546</v>
      </c>
      <c r="F43" s="27">
        <v>13.2281064403918</v>
      </c>
      <c r="G43" s="27">
        <v>13.2281761060894</v>
      </c>
      <c r="H43" s="27">
        <v>13.2292951930997</v>
      </c>
      <c r="I43" s="27">
        <v>13.2286323684107</v>
      </c>
      <c r="J43" s="27"/>
      <c r="K43" s="27"/>
      <c r="M43" s="28">
        <f t="shared" si="3"/>
        <v>3150</v>
      </c>
      <c r="N43" s="25">
        <f t="shared" si="4"/>
        <v>179.11127377328683</v>
      </c>
      <c r="O43" s="25">
        <f t="shared" si="5"/>
        <v>2.1266116463642851E-3</v>
      </c>
      <c r="P43" s="29">
        <v>179.114756457543</v>
      </c>
      <c r="Q43" s="29">
        <v>179.11293139177801</v>
      </c>
      <c r="R43" s="29">
        <v>179.11318420490801</v>
      </c>
      <c r="S43" s="29">
        <v>179.11039395000699</v>
      </c>
      <c r="T43" s="29">
        <v>179.11232363831701</v>
      </c>
      <c r="U43" s="29">
        <v>179.104052997168</v>
      </c>
      <c r="V43" s="29"/>
      <c r="W43" s="29"/>
    </row>
    <row r="44" spans="1:23" x14ac:dyDescent="0.25">
      <c r="A44" s="24">
        <v>4000</v>
      </c>
      <c r="B44" s="25">
        <f t="shared" si="1"/>
        <v>13.341884648504466</v>
      </c>
      <c r="C44" s="26">
        <f t="shared" si="2"/>
        <v>3.5107631074576137E-2</v>
      </c>
      <c r="D44" s="27">
        <v>13.350333897545401</v>
      </c>
      <c r="E44" s="27">
        <v>13.343817419588801</v>
      </c>
      <c r="F44" s="27">
        <v>13.3371304134763</v>
      </c>
      <c r="G44" s="27">
        <v>13.339106812067801</v>
      </c>
      <c r="H44" s="27">
        <v>13.340147779239199</v>
      </c>
      <c r="I44" s="27">
        <v>13.3407715691093</v>
      </c>
      <c r="J44" s="27"/>
      <c r="K44" s="27"/>
      <c r="M44" s="28">
        <f t="shared" si="3"/>
        <v>4000</v>
      </c>
      <c r="N44" s="25">
        <f t="shared" si="4"/>
        <v>178.83850156403332</v>
      </c>
      <c r="O44" s="25">
        <f t="shared" si="5"/>
        <v>4.8852282849691378E-3</v>
      </c>
      <c r="P44" s="29">
        <v>178.84795401412899</v>
      </c>
      <c r="Q44" s="29">
        <v>178.844683390277</v>
      </c>
      <c r="R44" s="29">
        <v>178.84139496707499</v>
      </c>
      <c r="S44" s="29">
        <v>178.84043279290199</v>
      </c>
      <c r="T44" s="29">
        <v>178.83231551525299</v>
      </c>
      <c r="U44" s="29">
        <v>178.82422870456401</v>
      </c>
      <c r="V44" s="29"/>
      <c r="W44" s="29"/>
    </row>
    <row r="45" spans="1:23" x14ac:dyDescent="0.25">
      <c r="A45" s="24">
        <v>5000</v>
      </c>
      <c r="B45" s="25">
        <f t="shared" si="1"/>
        <v>13.508841534277417</v>
      </c>
      <c r="C45" s="26">
        <f t="shared" si="2"/>
        <v>4.6188177692598753E-2</v>
      </c>
      <c r="D45" s="27">
        <v>13.5203862549611</v>
      </c>
      <c r="E45" s="27">
        <v>13.5093803694963</v>
      </c>
      <c r="F45" s="27">
        <v>13.5079041229754</v>
      </c>
      <c r="G45" s="27">
        <v>13.505420266452999</v>
      </c>
      <c r="H45" s="27">
        <v>13.501924227426001</v>
      </c>
      <c r="I45" s="27">
        <v>13.5080339643527</v>
      </c>
      <c r="J45" s="27"/>
      <c r="K45" s="27"/>
      <c r="M45" s="28">
        <f t="shared" si="3"/>
        <v>5000</v>
      </c>
      <c r="N45" s="25">
        <f t="shared" si="4"/>
        <v>178.52822342068649</v>
      </c>
      <c r="O45" s="25">
        <f t="shared" si="5"/>
        <v>4.1597166094227041E-3</v>
      </c>
      <c r="P45" s="29">
        <v>178.533001683062</v>
      </c>
      <c r="Q45" s="29">
        <v>178.53941454527899</v>
      </c>
      <c r="R45" s="29">
        <v>178.522463129013</v>
      </c>
      <c r="S45" s="29">
        <v>178.523324185869</v>
      </c>
      <c r="T45" s="29">
        <v>178.53087854986401</v>
      </c>
      <c r="U45" s="29">
        <v>178.520258431032</v>
      </c>
      <c r="V45" s="29"/>
      <c r="W45" s="29"/>
    </row>
    <row r="46" spans="1:23" x14ac:dyDescent="0.25">
      <c r="A46" s="24">
        <v>6300</v>
      </c>
      <c r="B46" s="25">
        <f t="shared" si="1"/>
        <v>13.795254158491616</v>
      </c>
      <c r="C46" s="26">
        <f t="shared" si="2"/>
        <v>0.11087565233121183</v>
      </c>
      <c r="D46" s="27">
        <v>13.824812049108401</v>
      </c>
      <c r="E46" s="27">
        <v>13.797905183484099</v>
      </c>
      <c r="F46" s="27">
        <v>13.786289131409401</v>
      </c>
      <c r="G46" s="27">
        <v>13.789740554638801</v>
      </c>
      <c r="H46" s="27">
        <v>13.7831391183744</v>
      </c>
      <c r="I46" s="27">
        <v>13.789638913934599</v>
      </c>
      <c r="J46" s="27"/>
      <c r="K46" s="27"/>
      <c r="M46" s="28">
        <f t="shared" si="3"/>
        <v>6300</v>
      </c>
      <c r="N46" s="25">
        <f t="shared" si="4"/>
        <v>178.15225237435516</v>
      </c>
      <c r="O46" s="25">
        <f t="shared" si="5"/>
        <v>5.638731145916032E-3</v>
      </c>
      <c r="P46" s="29">
        <v>178.15825912807901</v>
      </c>
      <c r="Q46" s="29">
        <v>178.16006812228699</v>
      </c>
      <c r="R46" s="29">
        <v>178.158008299546</v>
      </c>
      <c r="S46" s="29">
        <v>178.15597136578401</v>
      </c>
      <c r="T46" s="29">
        <v>178.14727635546501</v>
      </c>
      <c r="U46" s="29">
        <v>178.13393097497001</v>
      </c>
      <c r="V46" s="29"/>
      <c r="W46" s="29"/>
    </row>
    <row r="47" spans="1:23" x14ac:dyDescent="0.25">
      <c r="A47" s="24">
        <v>7500</v>
      </c>
      <c r="B47" s="25">
        <f t="shared" si="1"/>
        <v>14.178431056388602</v>
      </c>
      <c r="C47" s="26">
        <f t="shared" si="2"/>
        <v>0.32887048540160957</v>
      </c>
      <c r="D47" s="27">
        <v>14.254399308767301</v>
      </c>
      <c r="E47" s="27">
        <v>14.213731700327701</v>
      </c>
      <c r="F47" s="27">
        <v>14.1650894285495</v>
      </c>
      <c r="G47" s="27">
        <v>14.1623788311104</v>
      </c>
      <c r="H47" s="27">
        <v>14.131730656712101</v>
      </c>
      <c r="I47" s="27">
        <v>14.1432564128646</v>
      </c>
      <c r="J47" s="27"/>
      <c r="K47" s="27"/>
      <c r="M47" s="28">
        <f t="shared" si="3"/>
        <v>7500</v>
      </c>
      <c r="N47" s="25">
        <f t="shared" si="4"/>
        <v>177.68721629232815</v>
      </c>
      <c r="O47" s="25">
        <f t="shared" si="5"/>
        <v>3.4393227301560601E-2</v>
      </c>
      <c r="P47" s="29">
        <v>177.62045830086399</v>
      </c>
      <c r="Q47" s="29">
        <v>177.66770775910501</v>
      </c>
      <c r="R47" s="29">
        <v>177.755167769434</v>
      </c>
      <c r="S47" s="29">
        <v>177.77122660297999</v>
      </c>
      <c r="T47" s="29">
        <v>177.65307906753</v>
      </c>
      <c r="U47" s="29">
        <v>177.65565825405599</v>
      </c>
      <c r="V47" s="29"/>
      <c r="W47" s="29"/>
    </row>
    <row r="48" spans="1:23" x14ac:dyDescent="0.25">
      <c r="A48" s="30">
        <v>8000</v>
      </c>
      <c r="B48" s="25">
        <f t="shared" si="1"/>
        <v>14.326708777194002</v>
      </c>
      <c r="C48" s="31">
        <f t="shared" si="2"/>
        <v>3.3830151438480192</v>
      </c>
      <c r="D48" s="27"/>
      <c r="E48" s="27"/>
      <c r="F48" s="27">
        <v>14.7319297276333</v>
      </c>
      <c r="G48" s="27">
        <v>14.7593500599948</v>
      </c>
      <c r="H48" s="27">
        <v>13.873574478220799</v>
      </c>
      <c r="I48" s="27">
        <v>13.9419808429271</v>
      </c>
      <c r="J48" s="27"/>
      <c r="K48" s="27"/>
      <c r="M48" s="32">
        <f t="shared" si="3"/>
        <v>8000</v>
      </c>
      <c r="N48" s="25">
        <f t="shared" si="4"/>
        <v>175.65755452544002</v>
      </c>
      <c r="O48" s="25">
        <f t="shared" si="5"/>
        <v>0.20491023036721887</v>
      </c>
      <c r="P48" s="33"/>
      <c r="Q48" s="33"/>
      <c r="R48" s="33">
        <v>175.37813949495001</v>
      </c>
      <c r="S48" s="33">
        <v>175.36920847903201</v>
      </c>
      <c r="T48" s="33">
        <v>175.75939312374601</v>
      </c>
      <c r="U48" s="33">
        <v>176.123477004032</v>
      </c>
      <c r="V48" s="27"/>
      <c r="W48" s="27"/>
    </row>
    <row r="49" spans="1:23" x14ac:dyDescent="0.25">
      <c r="A49" s="24">
        <v>8500</v>
      </c>
      <c r="B49" s="25">
        <f t="shared" si="1"/>
        <v>14.368482566569933</v>
      </c>
      <c r="C49" s="26">
        <f t="shared" si="2"/>
        <v>0.38820379734384569</v>
      </c>
      <c r="D49" s="27">
        <v>14.3581760120212</v>
      </c>
      <c r="E49" s="27">
        <v>14.325888250083301</v>
      </c>
      <c r="F49" s="27">
        <v>14.3229665715299</v>
      </c>
      <c r="G49" s="27">
        <v>14.3279745757483</v>
      </c>
      <c r="H49" s="27">
        <v>14.426254839663899</v>
      </c>
      <c r="I49" s="27">
        <v>14.449635150373</v>
      </c>
      <c r="J49" s="27"/>
      <c r="K49" s="27"/>
      <c r="M49" s="28">
        <f t="shared" si="3"/>
        <v>8500</v>
      </c>
      <c r="N49" s="25">
        <f t="shared" si="4"/>
        <v>177.57429511486203</v>
      </c>
      <c r="O49" s="25">
        <f t="shared" si="5"/>
        <v>5.6078450048483448E-2</v>
      </c>
      <c r="P49" s="29">
        <v>177.59597038635201</v>
      </c>
      <c r="Q49" s="29">
        <v>177.696545911241</v>
      </c>
      <c r="R49" s="29">
        <v>177.463587215102</v>
      </c>
      <c r="S49" s="29">
        <v>177.44494319137101</v>
      </c>
      <c r="T49" s="29">
        <v>177.60566308082801</v>
      </c>
      <c r="U49" s="29">
        <v>177.63906090427801</v>
      </c>
      <c r="V49" s="27"/>
      <c r="W49" s="27"/>
    </row>
    <row r="50" spans="1:23" x14ac:dyDescent="0.25">
      <c r="A50" s="24">
        <v>9500</v>
      </c>
      <c r="B50" s="25">
        <f t="shared" si="1"/>
        <v>14.784069012876783</v>
      </c>
      <c r="C50" s="26">
        <f t="shared" si="2"/>
        <v>0.18815550496975791</v>
      </c>
      <c r="D50" s="27">
        <v>14.803652124022999</v>
      </c>
      <c r="E50" s="27">
        <v>14.761610851016099</v>
      </c>
      <c r="F50" s="27">
        <v>14.7674274692029</v>
      </c>
      <c r="G50" s="27">
        <v>14.749777997939701</v>
      </c>
      <c r="H50" s="27">
        <v>14.804623521442799</v>
      </c>
      <c r="I50" s="27">
        <v>14.8173221136362</v>
      </c>
      <c r="J50" s="27"/>
      <c r="K50" s="27"/>
      <c r="M50" s="28">
        <f t="shared" si="3"/>
        <v>9500</v>
      </c>
      <c r="N50" s="25">
        <f t="shared" si="4"/>
        <v>177.12899120123802</v>
      </c>
      <c r="O50" s="25">
        <f t="shared" si="5"/>
        <v>1.9089068990093726E-2</v>
      </c>
      <c r="P50" s="29">
        <v>177.13467202806001</v>
      </c>
      <c r="Q50" s="29">
        <v>177.14671924247699</v>
      </c>
      <c r="R50" s="29">
        <v>177.14199641743301</v>
      </c>
      <c r="S50" s="29">
        <v>177.16365208467701</v>
      </c>
      <c r="T50" s="29">
        <v>177.12059645648</v>
      </c>
      <c r="U50" s="29">
        <v>177.066310978301</v>
      </c>
      <c r="V50" s="27"/>
      <c r="W50" s="27"/>
    </row>
    <row r="51" spans="1:23" x14ac:dyDescent="0.25">
      <c r="A51" s="24">
        <v>10000</v>
      </c>
      <c r="B51" s="25">
        <f t="shared" si="1"/>
        <v>15.007071205304852</v>
      </c>
      <c r="C51" s="26">
        <f t="shared" si="2"/>
        <v>0.1608762007228782</v>
      </c>
      <c r="D51" s="27">
        <v>15.030288263653899</v>
      </c>
      <c r="E51" s="27">
        <v>14.998265716592099</v>
      </c>
      <c r="F51" s="27">
        <v>14.984571619597901</v>
      </c>
      <c r="G51" s="27">
        <v>14.9797705516715</v>
      </c>
      <c r="H51" s="27">
        <v>15.0102729393003</v>
      </c>
      <c r="I51" s="27">
        <v>15.0392581410134</v>
      </c>
      <c r="J51" s="27"/>
      <c r="K51" s="27"/>
      <c r="M51" s="28">
        <f t="shared" si="3"/>
        <v>10000</v>
      </c>
      <c r="N51" s="25">
        <f t="shared" si="4"/>
        <v>176.92715494058666</v>
      </c>
      <c r="O51" s="25">
        <f t="shared" si="5"/>
        <v>1.338957363088652E-2</v>
      </c>
      <c r="P51" s="29">
        <v>176.922774854707</v>
      </c>
      <c r="Q51" s="29">
        <v>176.94058518433101</v>
      </c>
      <c r="R51" s="29">
        <v>176.93756217208801</v>
      </c>
      <c r="S51" s="29">
        <v>176.95176696101501</v>
      </c>
      <c r="T51" s="29">
        <v>176.92658364750901</v>
      </c>
      <c r="U51" s="29">
        <v>176.88365682387001</v>
      </c>
      <c r="V51" s="27"/>
      <c r="W51" s="27"/>
    </row>
    <row r="52" spans="1:23" x14ac:dyDescent="0.25">
      <c r="A52" s="24">
        <v>10500</v>
      </c>
      <c r="B52" s="25">
        <f t="shared" si="1"/>
        <v>15.242120191778199</v>
      </c>
      <c r="C52" s="26">
        <f t="shared" si="2"/>
        <v>0.19125839466643837</v>
      </c>
      <c r="D52" s="27">
        <v>15.2737089869357</v>
      </c>
      <c r="E52" s="27">
        <v>15.226238962844899</v>
      </c>
      <c r="F52" s="27">
        <v>15.213644555006599</v>
      </c>
      <c r="G52" s="27">
        <v>15.214278789248301</v>
      </c>
      <c r="H52" s="27">
        <v>15.2452710425479</v>
      </c>
      <c r="I52" s="27">
        <v>15.2795788140858</v>
      </c>
      <c r="J52" s="27"/>
      <c r="K52" s="27"/>
      <c r="M52" s="28">
        <f t="shared" si="3"/>
        <v>10500</v>
      </c>
      <c r="N52" s="25">
        <f t="shared" si="4"/>
        <v>176.76926109006115</v>
      </c>
      <c r="O52" s="25">
        <f t="shared" si="5"/>
        <v>9.2142594687825239E-3</v>
      </c>
      <c r="P52" s="29">
        <v>176.781617407353</v>
      </c>
      <c r="Q52" s="29">
        <v>176.753051754864</v>
      </c>
      <c r="R52" s="29">
        <v>176.78547868996901</v>
      </c>
      <c r="S52" s="29">
        <v>176.78332365998099</v>
      </c>
      <c r="T52" s="29">
        <v>176.76315759408399</v>
      </c>
      <c r="U52" s="29">
        <v>176.74893743411599</v>
      </c>
      <c r="V52" s="27"/>
      <c r="W52" s="27"/>
    </row>
    <row r="53" spans="1:23" x14ac:dyDescent="0.25">
      <c r="B53" s="7" t="str">
        <f>IF(A53&lt;&gt;"",AVERAGE(D53:K53),"")</f>
        <v/>
      </c>
      <c r="E53" s="34"/>
    </row>
    <row r="54" spans="1:23" x14ac:dyDescent="0.25">
      <c r="B54" s="7" t="str">
        <f>IF(A54&lt;&gt;"",AVERAGE(D54:K54),"")</f>
        <v/>
      </c>
    </row>
    <row r="55" spans="1:23" ht="13" x14ac:dyDescent="0.3">
      <c r="A55" s="35" t="s">
        <v>42</v>
      </c>
    </row>
    <row r="56" spans="1:23" x14ac:dyDescent="0.25">
      <c r="A56" s="28">
        <v>7000</v>
      </c>
      <c r="B56" s="25">
        <f t="shared" ref="B56:B65" si="6">AVERAGE(D56:K56)</f>
        <v>13.98165873689454</v>
      </c>
      <c r="C56" s="26">
        <f t="shared" ref="C56:C65" si="7">STDEV(D56:K56)/B56*100</f>
        <v>9.277952958221658E-2</v>
      </c>
      <c r="E56" s="34">
        <v>14.003404739325999</v>
      </c>
      <c r="F56" s="34">
        <v>13.9766927921867</v>
      </c>
      <c r="G56" s="34">
        <v>13.9825676460111</v>
      </c>
      <c r="H56" s="34">
        <v>13.9697911606297</v>
      </c>
      <c r="I56" s="34">
        <v>13.975837346319199</v>
      </c>
      <c r="M56" s="28">
        <v>7000</v>
      </c>
      <c r="N56" s="25">
        <f t="shared" ref="N56:N65" si="8">IF(M56&lt;&gt;"",AVERAGE(P56:W56),"")</f>
        <v>177.944554181239</v>
      </c>
      <c r="O56" s="25">
        <f t="shared" ref="O56:O65" si="9">STDEV(P56:W56)/N56*100</f>
        <v>1.299235218729887E-2</v>
      </c>
      <c r="Q56" s="36">
        <v>177.946416962277</v>
      </c>
      <c r="R56" s="36">
        <v>177.97046160826</v>
      </c>
      <c r="S56" s="36">
        <v>177.96360039173601</v>
      </c>
      <c r="T56" s="36">
        <v>177.92267488294701</v>
      </c>
      <c r="U56" s="36">
        <v>177.91961706097501</v>
      </c>
    </row>
    <row r="57" spans="1:23" x14ac:dyDescent="0.25">
      <c r="A57" s="28">
        <v>7500</v>
      </c>
      <c r="B57" s="25">
        <f t="shared" si="6"/>
        <v>14.160479996340502</v>
      </c>
      <c r="C57" s="26">
        <f t="shared" si="7"/>
        <v>0.22063115484534124</v>
      </c>
      <c r="E57" s="34">
        <v>14.210453312040899</v>
      </c>
      <c r="F57" s="34">
        <v>14.163336210254601</v>
      </c>
      <c r="G57" s="34">
        <v>14.1604323015265</v>
      </c>
      <c r="H57" s="34">
        <v>14.132370895478701</v>
      </c>
      <c r="I57" s="34">
        <v>14.1358072624018</v>
      </c>
      <c r="M57" s="28">
        <v>7500</v>
      </c>
      <c r="N57" s="25">
        <f t="shared" si="8"/>
        <v>177.7028680906472</v>
      </c>
      <c r="O57" s="25">
        <f t="shared" si="9"/>
        <v>3.1853654177313874E-2</v>
      </c>
      <c r="Q57" s="36">
        <v>177.67142614285299</v>
      </c>
      <c r="R57" s="36">
        <v>177.75641522938901</v>
      </c>
      <c r="S57" s="36">
        <v>177.77208026154</v>
      </c>
      <c r="T57" s="36">
        <v>177.65657999002499</v>
      </c>
      <c r="U57" s="36">
        <v>177.65783882942901</v>
      </c>
    </row>
    <row r="58" spans="1:23" x14ac:dyDescent="0.25">
      <c r="A58" s="28">
        <v>7750</v>
      </c>
      <c r="B58" s="25">
        <f t="shared" si="6"/>
        <v>14.281180614473479</v>
      </c>
      <c r="C58" s="26">
        <f t="shared" si="7"/>
        <v>0.47904985846178078</v>
      </c>
      <c r="E58" s="34">
        <v>14.3885483684451</v>
      </c>
      <c r="F58" s="34">
        <v>14.285466127125099</v>
      </c>
      <c r="G58" s="34">
        <v>14.288016469746999</v>
      </c>
      <c r="H58" s="34">
        <v>14.214549476065899</v>
      </c>
      <c r="I58" s="34">
        <v>14.229322630984299</v>
      </c>
      <c r="M58" s="28">
        <v>7750</v>
      </c>
      <c r="N58" s="25">
        <f t="shared" si="8"/>
        <v>177.4747083011336</v>
      </c>
      <c r="O58" s="25">
        <f t="shared" si="9"/>
        <v>6.3300462782769878E-2</v>
      </c>
      <c r="Q58" s="36">
        <v>177.34623775237699</v>
      </c>
      <c r="R58" s="36">
        <v>177.59208420195301</v>
      </c>
      <c r="S58" s="36">
        <v>177.59341338549601</v>
      </c>
      <c r="T58" s="36">
        <v>177.40824417472501</v>
      </c>
      <c r="U58" s="36">
        <v>177.43356199111699</v>
      </c>
    </row>
    <row r="59" spans="1:23" x14ac:dyDescent="0.25">
      <c r="A59" s="28">
        <v>7900</v>
      </c>
      <c r="B59" s="25">
        <f t="shared" si="6"/>
        <v>14.4372602526166</v>
      </c>
      <c r="C59" s="26">
        <f t="shared" si="7"/>
        <v>1.1026581812391665</v>
      </c>
      <c r="E59" s="34">
        <v>14.685853412720199</v>
      </c>
      <c r="F59" s="34">
        <v>14.4495377305891</v>
      </c>
      <c r="G59" s="34">
        <v>14.4557246557551</v>
      </c>
      <c r="H59" s="34">
        <v>14.2918400591445</v>
      </c>
      <c r="I59" s="34">
        <v>14.303345404874101</v>
      </c>
      <c r="M59" s="28">
        <v>7900</v>
      </c>
      <c r="N59" s="25">
        <f t="shared" si="8"/>
        <v>177.03920805576021</v>
      </c>
      <c r="O59" s="25">
        <f t="shared" si="9"/>
        <v>0.23011677824220314</v>
      </c>
      <c r="Q59" s="36">
        <v>176.399215939149</v>
      </c>
      <c r="R59" s="36">
        <v>177.39274260976401</v>
      </c>
      <c r="S59" s="36">
        <v>177.39497413521801</v>
      </c>
      <c r="T59" s="36">
        <v>176.99149472321599</v>
      </c>
      <c r="U59" s="36">
        <v>177.01761287145399</v>
      </c>
    </row>
    <row r="60" spans="1:23" x14ac:dyDescent="0.25">
      <c r="A60" s="28">
        <v>8000</v>
      </c>
      <c r="B60" s="25">
        <f t="shared" si="6"/>
        <v>14.126551220049299</v>
      </c>
      <c r="C60" s="26">
        <f t="shared" si="7"/>
        <v>4.3356458603229484</v>
      </c>
      <c r="E60" s="34">
        <v>13.340984816903401</v>
      </c>
      <c r="F60" s="34">
        <v>14.732427126156001</v>
      </c>
      <c r="G60" s="34">
        <v>14.7664382587527</v>
      </c>
      <c r="H60" s="34">
        <v>13.874459694397199</v>
      </c>
      <c r="I60" s="34">
        <v>13.918446204037201</v>
      </c>
      <c r="M60" s="28">
        <v>8000</v>
      </c>
      <c r="N60" s="25">
        <f t="shared" si="8"/>
        <v>174.77513289714221</v>
      </c>
      <c r="O60" s="25">
        <f t="shared" si="9"/>
        <v>1.1499450997279175</v>
      </c>
      <c r="Q60" s="36">
        <v>171.206883055379</v>
      </c>
      <c r="R60" s="36">
        <v>175.491264493253</v>
      </c>
      <c r="S60" s="36">
        <v>175.42100976919099</v>
      </c>
      <c r="T60" s="36">
        <v>175.70315936666699</v>
      </c>
      <c r="U60" s="36">
        <v>176.05334780122101</v>
      </c>
    </row>
    <row r="61" spans="1:23" x14ac:dyDescent="0.25">
      <c r="A61" s="28">
        <v>8100</v>
      </c>
      <c r="B61" s="25">
        <f t="shared" si="6"/>
        <v>13.96714171821948</v>
      </c>
      <c r="C61" s="26">
        <f t="shared" si="7"/>
        <v>0.99425102412336841</v>
      </c>
      <c r="E61" s="34">
        <v>13.725817844317</v>
      </c>
      <c r="F61" s="34">
        <v>13.999318007216599</v>
      </c>
      <c r="G61" s="34">
        <v>13.9983193537802</v>
      </c>
      <c r="H61" s="34">
        <v>14.0331423170511</v>
      </c>
      <c r="I61" s="34">
        <v>14.0791110687325</v>
      </c>
      <c r="M61" s="28">
        <v>8100</v>
      </c>
      <c r="N61" s="25">
        <f t="shared" si="8"/>
        <v>177.54656349329002</v>
      </c>
      <c r="O61" s="25">
        <f t="shared" si="9"/>
        <v>0.38334501709489488</v>
      </c>
      <c r="Q61" s="36">
        <v>177.670191160992</v>
      </c>
      <c r="R61" s="36">
        <v>176.853554375773</v>
      </c>
      <c r="S61" s="36">
        <v>176.82439943370201</v>
      </c>
      <c r="T61" s="36">
        <v>178.22267408319101</v>
      </c>
      <c r="U61" s="36">
        <v>178.161998412792</v>
      </c>
    </row>
    <row r="62" spans="1:23" x14ac:dyDescent="0.25">
      <c r="A62" s="28">
        <v>8250</v>
      </c>
      <c r="B62" s="25">
        <f t="shared" si="6"/>
        <v>14.196704609012599</v>
      </c>
      <c r="C62" s="26">
        <f t="shared" si="7"/>
        <v>0.90141981020763973</v>
      </c>
      <c r="E62" s="34">
        <v>14.1116452449383</v>
      </c>
      <c r="F62" s="34">
        <v>14.1066920845377</v>
      </c>
      <c r="G62" s="34">
        <v>14.091932186684801</v>
      </c>
      <c r="H62" s="34">
        <v>14.3323719401186</v>
      </c>
      <c r="I62" s="34">
        <v>14.340881588783599</v>
      </c>
      <c r="M62" s="28">
        <v>8250</v>
      </c>
      <c r="N62" s="25">
        <f t="shared" si="8"/>
        <v>177.66296845641801</v>
      </c>
      <c r="O62" s="25">
        <f t="shared" si="9"/>
        <v>0.1624804249474108</v>
      </c>
      <c r="Q62" s="36">
        <v>177.81940138232599</v>
      </c>
      <c r="R62" s="36">
        <v>177.35423759291299</v>
      </c>
      <c r="S62" s="36">
        <v>177.343400215277</v>
      </c>
      <c r="T62" s="36">
        <v>177.90511026078099</v>
      </c>
      <c r="U62" s="36">
        <v>177.89269283079301</v>
      </c>
    </row>
    <row r="63" spans="1:23" x14ac:dyDescent="0.25">
      <c r="A63" s="28">
        <v>8500</v>
      </c>
      <c r="B63" s="25">
        <f t="shared" si="6"/>
        <v>14.371208526843821</v>
      </c>
      <c r="C63" s="26">
        <f t="shared" si="7"/>
        <v>0.41412196442322524</v>
      </c>
      <c r="E63" s="34">
        <v>14.331739097837</v>
      </c>
      <c r="F63" s="34">
        <v>14.325439384202401</v>
      </c>
      <c r="G63" s="34">
        <v>14.3283082584824</v>
      </c>
      <c r="H63" s="34">
        <v>14.420030685158</v>
      </c>
      <c r="I63" s="34">
        <v>14.4505252085393</v>
      </c>
      <c r="M63" s="28">
        <v>8500</v>
      </c>
      <c r="N63" s="25">
        <f t="shared" si="8"/>
        <v>177.57391005285723</v>
      </c>
      <c r="O63" s="25">
        <f t="shared" si="9"/>
        <v>6.4334006715756814E-2</v>
      </c>
      <c r="Q63" s="36">
        <v>177.69945760355299</v>
      </c>
      <c r="R63" s="36">
        <v>177.46425098048201</v>
      </c>
      <c r="S63" s="36">
        <v>177.444000936603</v>
      </c>
      <c r="T63" s="36">
        <v>177.608122837324</v>
      </c>
      <c r="U63" s="36">
        <v>177.653717906324</v>
      </c>
    </row>
    <row r="64" spans="1:23" x14ac:dyDescent="0.25">
      <c r="A64" s="28">
        <v>8750</v>
      </c>
      <c r="B64" s="25">
        <f t="shared" si="6"/>
        <v>14.516570161612099</v>
      </c>
      <c r="C64" s="26">
        <f t="shared" si="7"/>
        <v>0.32379785711110809</v>
      </c>
      <c r="E64" s="34">
        <v>14.5158615285061</v>
      </c>
      <c r="F64" s="34">
        <v>14.474887076610599</v>
      </c>
      <c r="G64" s="34">
        <v>14.4824809184672</v>
      </c>
      <c r="H64" s="34">
        <v>14.515997589451899</v>
      </c>
      <c r="I64" s="34">
        <v>14.5936236950247</v>
      </c>
      <c r="M64" s="28">
        <v>8750</v>
      </c>
      <c r="N64" s="25">
        <f t="shared" si="8"/>
        <v>177.41010824982399</v>
      </c>
      <c r="O64" s="25">
        <f t="shared" si="9"/>
        <v>5.7967030720908065E-2</v>
      </c>
      <c r="Q64" s="36">
        <v>177.466332310089</v>
      </c>
      <c r="R64" s="36">
        <v>177.54630089947199</v>
      </c>
      <c r="S64" s="36">
        <v>177.39905519909499</v>
      </c>
      <c r="T64" s="36">
        <v>177.36429068527499</v>
      </c>
      <c r="U64" s="36">
        <v>177.27456215518899</v>
      </c>
    </row>
    <row r="65" spans="1:21" x14ac:dyDescent="0.25">
      <c r="A65" s="28">
        <v>9000</v>
      </c>
      <c r="B65" s="25">
        <f t="shared" si="6"/>
        <v>14.567429681447541</v>
      </c>
      <c r="C65" s="26">
        <f t="shared" si="7"/>
        <v>0.35518769486895641</v>
      </c>
      <c r="E65" s="34">
        <v>14.564397283905199</v>
      </c>
      <c r="F65" s="34">
        <v>14.5309871019128</v>
      </c>
      <c r="G65" s="34">
        <v>14.5038745722612</v>
      </c>
      <c r="H65" s="34">
        <v>14.6154295348638</v>
      </c>
      <c r="I65" s="34">
        <v>14.6224599142947</v>
      </c>
      <c r="M65" s="28">
        <v>9000</v>
      </c>
      <c r="N65" s="25">
        <f t="shared" si="8"/>
        <v>177.2054501475136</v>
      </c>
      <c r="O65" s="25">
        <f t="shared" si="9"/>
        <v>2.465253538992588E-2</v>
      </c>
      <c r="Q65" s="36">
        <v>177.19761308803399</v>
      </c>
      <c r="R65" s="36">
        <v>177.21516298025</v>
      </c>
      <c r="S65" s="36">
        <v>177.18887031288401</v>
      </c>
      <c r="T65" s="36">
        <v>177.272363008582</v>
      </c>
      <c r="U65" s="36">
        <v>177.15324134781801</v>
      </c>
    </row>
  </sheetData>
  <mergeCells count="2">
    <mergeCell ref="E1:F1"/>
    <mergeCell ref="H10:K10"/>
  </mergeCells>
  <pageMargins left="0.78749999999999998" right="0.78749999999999998" top="1.0249999999999999" bottom="1.0249999999999999" header="0.78749999999999998" footer="0.78749999999999998"/>
  <pageSetup paperSize="9" scale="95" orientation="portrait" useFirstPageNumber="1" horizontalDpi="300" verticalDpi="300"/>
  <headerFooter>
    <oddHeader>&amp;C&amp;A</oddHeader>
    <oddFooter>&amp;CSeite &amp;P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2:I70"/>
  <sheetViews>
    <sheetView zoomScale="160" zoomScaleNormal="160" workbookViewId="0">
      <selection activeCell="J6" sqref="J6"/>
    </sheetView>
  </sheetViews>
  <sheetFormatPr baseColWidth="10" defaultColWidth="10.6328125" defaultRowHeight="12.5" x14ac:dyDescent="0.25"/>
  <sheetData>
    <row r="2" spans="1:9" ht="13" x14ac:dyDescent="0.3">
      <c r="B2" s="2" t="s">
        <v>129</v>
      </c>
      <c r="C2" s="2"/>
      <c r="H2" s="1" t="s">
        <v>130</v>
      </c>
      <c r="I2" s="1"/>
    </row>
    <row r="3" spans="1:9" x14ac:dyDescent="0.25">
      <c r="A3" t="s">
        <v>24</v>
      </c>
      <c r="B3" t="s">
        <v>125</v>
      </c>
      <c r="C3" t="s">
        <v>131</v>
      </c>
      <c r="G3" t="s">
        <v>24</v>
      </c>
      <c r="H3" t="s">
        <v>125</v>
      </c>
      <c r="I3" t="s">
        <v>131</v>
      </c>
    </row>
    <row r="4" spans="1:9" x14ac:dyDescent="0.25">
      <c r="A4" t="s">
        <v>38</v>
      </c>
      <c r="B4" t="s">
        <v>39</v>
      </c>
      <c r="C4" t="s">
        <v>132</v>
      </c>
      <c r="G4" t="s">
        <v>38</v>
      </c>
      <c r="H4" t="s">
        <v>39</v>
      </c>
      <c r="I4" t="s">
        <v>132</v>
      </c>
    </row>
    <row r="6" spans="1:9" x14ac:dyDescent="0.25">
      <c r="A6">
        <v>100</v>
      </c>
      <c r="B6" s="27">
        <v>12.6409067837119</v>
      </c>
      <c r="C6" s="27">
        <v>180.48697736295199</v>
      </c>
      <c r="G6">
        <v>100</v>
      </c>
      <c r="H6" s="36">
        <f>B6</f>
        <v>12.6409067837119</v>
      </c>
      <c r="I6" s="36">
        <f>C6</f>
        <v>180.48697736295199</v>
      </c>
    </row>
    <row r="7" spans="1:9" x14ac:dyDescent="0.25">
      <c r="B7" s="27">
        <v>12.652895934826001</v>
      </c>
      <c r="C7" s="27">
        <v>180.38351576416599</v>
      </c>
      <c r="G7">
        <v>125</v>
      </c>
      <c r="H7" s="36">
        <f>B8</f>
        <v>12.6428645685695</v>
      </c>
      <c r="I7" s="36">
        <f>C8</f>
        <v>180.37826676200001</v>
      </c>
    </row>
    <row r="8" spans="1:9" x14ac:dyDescent="0.25">
      <c r="A8">
        <v>125</v>
      </c>
      <c r="B8" s="27">
        <v>12.6428645685695</v>
      </c>
      <c r="C8" s="27">
        <v>180.37826676200001</v>
      </c>
      <c r="G8">
        <v>160</v>
      </c>
      <c r="H8" s="36">
        <f>B10</f>
        <v>12.647955405951601</v>
      </c>
      <c r="I8" s="36">
        <f>C10</f>
        <v>180.329227325451</v>
      </c>
    </row>
    <row r="9" spans="1:9" x14ac:dyDescent="0.25">
      <c r="B9" s="27">
        <v>12.644434317851999</v>
      </c>
      <c r="C9" s="27">
        <v>180.35055261993901</v>
      </c>
      <c r="G9">
        <v>200</v>
      </c>
      <c r="H9" s="36">
        <f>B12</f>
        <v>12.656515447703001</v>
      </c>
      <c r="I9" s="36">
        <f>C12</f>
        <v>180.290742885008</v>
      </c>
    </row>
    <row r="10" spans="1:9" x14ac:dyDescent="0.25">
      <c r="A10">
        <v>160</v>
      </c>
      <c r="B10" s="27">
        <v>12.647955405951601</v>
      </c>
      <c r="C10" s="27">
        <v>180.329227325451</v>
      </c>
      <c r="G10">
        <v>250</v>
      </c>
      <c r="H10" s="36">
        <f>B14</f>
        <v>12.66237017794</v>
      </c>
      <c r="I10" s="36">
        <f>C14</f>
        <v>180.26642418876099</v>
      </c>
    </row>
    <row r="11" spans="1:9" x14ac:dyDescent="0.25">
      <c r="B11" s="27">
        <v>12.6534594441239</v>
      </c>
      <c r="C11" s="27">
        <v>180.31748220379899</v>
      </c>
      <c r="G11">
        <v>315</v>
      </c>
      <c r="H11" s="36">
        <f t="shared" ref="H11:I15" si="0">B17</f>
        <v>12.6692275920993</v>
      </c>
      <c r="I11" s="36">
        <f t="shared" si="0"/>
        <v>180.23803856186399</v>
      </c>
    </row>
    <row r="12" spans="1:9" x14ac:dyDescent="0.25">
      <c r="A12">
        <v>200</v>
      </c>
      <c r="B12" s="27">
        <v>12.656515447703001</v>
      </c>
      <c r="C12" s="27">
        <v>180.290742885008</v>
      </c>
      <c r="G12">
        <v>400</v>
      </c>
      <c r="H12" s="36">
        <f t="shared" si="0"/>
        <v>12.6752575777902</v>
      </c>
      <c r="I12" s="36">
        <f t="shared" si="0"/>
        <v>180.20699174145599</v>
      </c>
    </row>
    <row r="13" spans="1:9" x14ac:dyDescent="0.25">
      <c r="B13" s="27">
        <v>12.658657164558001</v>
      </c>
      <c r="C13" s="27">
        <v>180.27602873175201</v>
      </c>
      <c r="G13">
        <v>500</v>
      </c>
      <c r="H13" s="36">
        <f t="shared" si="0"/>
        <v>12.682489558619499</v>
      </c>
      <c r="I13" s="36">
        <f t="shared" si="0"/>
        <v>180.19150550999601</v>
      </c>
    </row>
    <row r="14" spans="1:9" x14ac:dyDescent="0.25">
      <c r="A14">
        <v>250</v>
      </c>
      <c r="B14" s="27">
        <v>12.66237017794</v>
      </c>
      <c r="C14" s="27">
        <v>180.26642418876099</v>
      </c>
      <c r="G14">
        <v>630</v>
      </c>
      <c r="H14" s="36">
        <f t="shared" si="0"/>
        <v>12.6932379223119</v>
      </c>
      <c r="I14" s="36">
        <f t="shared" si="0"/>
        <v>180.16726841940701</v>
      </c>
    </row>
    <row r="15" spans="1:9" x14ac:dyDescent="0.25">
      <c r="B15" s="27">
        <v>12.6649827719285</v>
      </c>
      <c r="C15" s="27">
        <v>180.24537683572299</v>
      </c>
      <c r="G15">
        <v>800</v>
      </c>
      <c r="H15" s="36">
        <f t="shared" si="0"/>
        <v>12.691872791915699</v>
      </c>
      <c r="I15" s="36">
        <f t="shared" si="0"/>
        <v>180.16716250462699</v>
      </c>
    </row>
    <row r="16" spans="1:9" x14ac:dyDescent="0.25">
      <c r="B16" s="27">
        <v>12.6668466316644</v>
      </c>
      <c r="C16" s="27">
        <v>180.241448056504</v>
      </c>
      <c r="G16">
        <v>1000</v>
      </c>
      <c r="H16" s="36">
        <f>B23</f>
        <v>12.705405278710501</v>
      </c>
      <c r="I16" s="36">
        <f>C23</f>
        <v>180.14447363080001</v>
      </c>
    </row>
    <row r="17" spans="1:9" x14ac:dyDescent="0.25">
      <c r="A17">
        <v>315</v>
      </c>
      <c r="B17" s="27">
        <v>12.6692275920993</v>
      </c>
      <c r="C17" s="27">
        <v>180.23803856186399</v>
      </c>
      <c r="G17">
        <v>1250</v>
      </c>
      <c r="H17" s="36">
        <f>B25</f>
        <v>12.7148141624647</v>
      </c>
      <c r="I17" s="36">
        <f>C25</f>
        <v>180.125881926684</v>
      </c>
    </row>
    <row r="18" spans="1:9" x14ac:dyDescent="0.25">
      <c r="A18">
        <v>400</v>
      </c>
      <c r="B18" s="27">
        <v>12.6752575777902</v>
      </c>
      <c r="C18" s="27">
        <v>180.20699174145599</v>
      </c>
      <c r="G18">
        <v>1600</v>
      </c>
      <c r="H18" s="36">
        <f>B28</f>
        <v>12.7348865726968</v>
      </c>
      <c r="I18" s="36">
        <f>C28</f>
        <v>180.11097068773299</v>
      </c>
    </row>
    <row r="19" spans="1:9" x14ac:dyDescent="0.25">
      <c r="A19">
        <v>500</v>
      </c>
      <c r="B19" s="27">
        <v>12.682489558619499</v>
      </c>
      <c r="C19" s="27">
        <v>180.19150550999601</v>
      </c>
      <c r="G19">
        <v>2000</v>
      </c>
      <c r="H19" s="36">
        <f>B30</f>
        <v>12.756685355518499</v>
      </c>
      <c r="I19" s="36">
        <f>C30</f>
        <v>180.10055155796101</v>
      </c>
    </row>
    <row r="20" spans="1:9" x14ac:dyDescent="0.25">
      <c r="A20">
        <v>630</v>
      </c>
      <c r="B20" s="27">
        <v>12.6932379223119</v>
      </c>
      <c r="C20" s="27">
        <v>180.16726841940701</v>
      </c>
      <c r="G20">
        <v>2500</v>
      </c>
      <c r="H20" s="36">
        <f>B32</f>
        <v>12.7895368729132</v>
      </c>
      <c r="I20" s="36">
        <f>C32</f>
        <v>180.08705243512799</v>
      </c>
    </row>
    <row r="21" spans="1:9" x14ac:dyDescent="0.25">
      <c r="A21">
        <v>800</v>
      </c>
      <c r="B21" s="27">
        <v>12.691872791915699</v>
      </c>
      <c r="C21" s="27">
        <v>180.16716250462699</v>
      </c>
      <c r="G21">
        <v>3150</v>
      </c>
      <c r="H21" s="36">
        <f>B35</f>
        <v>12.8398789857635</v>
      </c>
      <c r="I21" s="36">
        <f>C35</f>
        <v>180.062482839311</v>
      </c>
    </row>
    <row r="22" spans="1:9" x14ac:dyDescent="0.25">
      <c r="B22" s="27">
        <v>12.698535308392</v>
      </c>
      <c r="C22" s="27">
        <v>180.138256405069</v>
      </c>
      <c r="G22">
        <v>4000</v>
      </c>
      <c r="H22" s="36">
        <f>B37</f>
        <v>12.923047574447001</v>
      </c>
      <c r="I22" s="36">
        <f>C37</f>
        <v>180.05572956247099</v>
      </c>
    </row>
    <row r="23" spans="1:9" x14ac:dyDescent="0.25">
      <c r="A23">
        <v>1000</v>
      </c>
      <c r="B23" s="27">
        <v>12.705405278710501</v>
      </c>
      <c r="C23" s="27">
        <v>180.14447363080001</v>
      </c>
      <c r="G23">
        <v>5000</v>
      </c>
      <c r="H23" s="36">
        <f>B39</f>
        <v>13.039204486103801</v>
      </c>
      <c r="I23" s="36">
        <f>C39</f>
        <v>180.047793950325</v>
      </c>
    </row>
    <row r="24" spans="1:9" x14ac:dyDescent="0.25">
      <c r="B24" s="27">
        <v>12.713069399710999</v>
      </c>
      <c r="C24" s="27">
        <v>180.14078797924799</v>
      </c>
      <c r="G24">
        <v>6300</v>
      </c>
      <c r="H24" s="36">
        <f>B42</f>
        <v>13.247244726792299</v>
      </c>
      <c r="I24" s="36">
        <f>C42</f>
        <v>180.02817029690601</v>
      </c>
    </row>
    <row r="25" spans="1:9" x14ac:dyDescent="0.25">
      <c r="A25">
        <v>1250</v>
      </c>
      <c r="B25" s="27">
        <v>12.7148141624647</v>
      </c>
      <c r="C25" s="27">
        <v>180.125881926684</v>
      </c>
      <c r="G25">
        <v>8000</v>
      </c>
      <c r="H25" s="36">
        <f>B46</f>
        <v>13.579027311834899</v>
      </c>
      <c r="I25" s="36">
        <f>C46</f>
        <v>179.97951460122101</v>
      </c>
    </row>
    <row r="26" spans="1:9" x14ac:dyDescent="0.25">
      <c r="B26" s="27">
        <v>12.725010923372899</v>
      </c>
      <c r="C26" s="27">
        <v>180.12781486074201</v>
      </c>
      <c r="G26">
        <v>10000</v>
      </c>
      <c r="H26" s="36">
        <f>B50</f>
        <v>14.1904800614065</v>
      </c>
      <c r="I26" s="36">
        <f>C50</f>
        <v>179.92392957644299</v>
      </c>
    </row>
    <row r="27" spans="1:9" x14ac:dyDescent="0.25">
      <c r="B27" s="27">
        <v>12.729390442648601</v>
      </c>
      <c r="C27" s="27">
        <v>180.11916013099699</v>
      </c>
      <c r="G27">
        <v>12500</v>
      </c>
      <c r="H27" s="36">
        <f>B55</f>
        <v>15.0275370008398</v>
      </c>
      <c r="I27" s="36">
        <f>C55</f>
        <v>179.79675995354901</v>
      </c>
    </row>
    <row r="28" spans="1:9" x14ac:dyDescent="0.25">
      <c r="A28">
        <v>1600</v>
      </c>
      <c r="B28" s="27">
        <v>12.7348865726968</v>
      </c>
      <c r="C28" s="27">
        <v>180.11097068773299</v>
      </c>
      <c r="G28">
        <v>16000</v>
      </c>
      <c r="H28" s="36">
        <f>B62</f>
        <v>16.919157502980202</v>
      </c>
      <c r="I28" s="36">
        <f>C62</f>
        <v>179.531255173007</v>
      </c>
    </row>
    <row r="29" spans="1:9" x14ac:dyDescent="0.25">
      <c r="B29" s="27">
        <v>12.7453845947602</v>
      </c>
      <c r="C29" s="27">
        <v>180.10547820139001</v>
      </c>
      <c r="G29">
        <v>20000</v>
      </c>
      <c r="H29" s="36">
        <f>B70</f>
        <v>20.416469779016801</v>
      </c>
      <c r="I29" s="36">
        <f>C70</f>
        <v>179.447710856215</v>
      </c>
    </row>
    <row r="30" spans="1:9" x14ac:dyDescent="0.25">
      <c r="A30">
        <v>2000</v>
      </c>
      <c r="B30" s="27">
        <v>12.756685355518499</v>
      </c>
      <c r="C30" s="27">
        <v>180.10055155796101</v>
      </c>
    </row>
    <row r="31" spans="1:9" x14ac:dyDescent="0.25">
      <c r="B31" s="27">
        <v>12.7719220722812</v>
      </c>
      <c r="C31" s="27">
        <v>180.09724811903499</v>
      </c>
    </row>
    <row r="32" spans="1:9" x14ac:dyDescent="0.25">
      <c r="A32">
        <v>2500</v>
      </c>
      <c r="B32" s="27">
        <v>12.7895368729132</v>
      </c>
      <c r="C32" s="27">
        <v>180.08705243512799</v>
      </c>
    </row>
    <row r="33" spans="1:3" x14ac:dyDescent="0.25">
      <c r="B33" s="27">
        <v>12.8105683129799</v>
      </c>
      <c r="C33" s="27">
        <v>180.07984576869001</v>
      </c>
    </row>
    <row r="34" spans="1:3" x14ac:dyDescent="0.25">
      <c r="B34" s="27">
        <v>12.8287449833396</v>
      </c>
      <c r="C34" s="27">
        <v>180.072705609237</v>
      </c>
    </row>
    <row r="35" spans="1:3" x14ac:dyDescent="0.25">
      <c r="A35">
        <v>3150</v>
      </c>
      <c r="B35" s="27">
        <v>12.8398789857635</v>
      </c>
      <c r="C35" s="27">
        <v>180.062482839311</v>
      </c>
    </row>
    <row r="36" spans="1:3" x14ac:dyDescent="0.25">
      <c r="B36" s="27">
        <v>12.871988425003201</v>
      </c>
      <c r="C36" s="27">
        <v>180.08285304886201</v>
      </c>
    </row>
    <row r="37" spans="1:3" x14ac:dyDescent="0.25">
      <c r="A37">
        <v>4000</v>
      </c>
      <c r="B37" s="27">
        <v>12.923047574447001</v>
      </c>
      <c r="C37" s="27">
        <v>180.05572956247099</v>
      </c>
    </row>
    <row r="38" spans="1:3" x14ac:dyDescent="0.25">
      <c r="B38" s="27">
        <v>12.974108232848801</v>
      </c>
      <c r="C38" s="27">
        <v>180.037709269651</v>
      </c>
    </row>
    <row r="39" spans="1:3" x14ac:dyDescent="0.25">
      <c r="A39">
        <v>5000</v>
      </c>
      <c r="B39" s="27">
        <v>13.039204486103801</v>
      </c>
      <c r="C39" s="27">
        <v>180.047793950325</v>
      </c>
    </row>
    <row r="40" spans="1:3" x14ac:dyDescent="0.25">
      <c r="B40" s="27">
        <v>13.1169307661904</v>
      </c>
      <c r="C40" s="27">
        <v>180.027121809845</v>
      </c>
    </row>
    <row r="41" spans="1:3" x14ac:dyDescent="0.25">
      <c r="B41" s="27">
        <v>13.191161683143401</v>
      </c>
      <c r="C41" s="27">
        <v>180.019318406807</v>
      </c>
    </row>
    <row r="42" spans="1:3" x14ac:dyDescent="0.25">
      <c r="A42">
        <v>6300</v>
      </c>
      <c r="B42" s="27">
        <v>13.247244726792299</v>
      </c>
      <c r="C42" s="27">
        <v>180.02817029690601</v>
      </c>
    </row>
    <row r="43" spans="1:3" x14ac:dyDescent="0.25">
      <c r="B43" s="27">
        <v>13.279027924590901</v>
      </c>
      <c r="C43" s="27">
        <v>180.02761627589999</v>
      </c>
    </row>
    <row r="44" spans="1:3" x14ac:dyDescent="0.25">
      <c r="B44" s="27">
        <v>13.3598489921264</v>
      </c>
      <c r="C44" s="27">
        <v>180.02589018182201</v>
      </c>
    </row>
    <row r="45" spans="1:3" x14ac:dyDescent="0.25">
      <c r="B45" s="27">
        <v>13.4648313721947</v>
      </c>
      <c r="C45" s="27">
        <v>179.99624623928801</v>
      </c>
    </row>
    <row r="46" spans="1:3" x14ac:dyDescent="0.25">
      <c r="A46">
        <v>8000</v>
      </c>
      <c r="B46" s="27">
        <v>13.579027311834899</v>
      </c>
      <c r="C46" s="27">
        <v>179.97951460122101</v>
      </c>
    </row>
    <row r="47" spans="1:3" x14ac:dyDescent="0.25">
      <c r="B47" s="27">
        <v>13.685295238617201</v>
      </c>
      <c r="C47" s="27">
        <v>179.977465184143</v>
      </c>
    </row>
    <row r="48" spans="1:3" x14ac:dyDescent="0.25">
      <c r="B48" s="27">
        <v>13.789455797335901</v>
      </c>
      <c r="C48" s="27">
        <v>179.99847792839</v>
      </c>
    </row>
    <row r="49" spans="1:3" x14ac:dyDescent="0.25">
      <c r="B49" s="27">
        <v>13.7591440485717</v>
      </c>
      <c r="C49" s="27">
        <v>182.80629912846601</v>
      </c>
    </row>
    <row r="50" spans="1:3" x14ac:dyDescent="0.25">
      <c r="A50">
        <v>10000</v>
      </c>
      <c r="B50" s="27">
        <v>14.1904800614065</v>
      </c>
      <c r="C50" s="27">
        <v>179.92392957644299</v>
      </c>
    </row>
    <row r="51" spans="1:3" x14ac:dyDescent="0.25">
      <c r="B51" s="27">
        <v>14.3112938425561</v>
      </c>
      <c r="C51" s="27">
        <v>179.89806410111601</v>
      </c>
    </row>
    <row r="52" spans="1:3" x14ac:dyDescent="0.25">
      <c r="B52" s="27">
        <v>14.478857082911</v>
      </c>
      <c r="C52" s="27">
        <v>179.87704520716201</v>
      </c>
    </row>
    <row r="53" spans="1:3" x14ac:dyDescent="0.25">
      <c r="B53" s="27">
        <v>14.6552062835184</v>
      </c>
      <c r="C53" s="27">
        <v>179.85216560543</v>
      </c>
    </row>
    <row r="54" spans="1:3" x14ac:dyDescent="0.25">
      <c r="B54" s="27">
        <v>14.8360182213677</v>
      </c>
      <c r="C54" s="27">
        <v>179.792848516167</v>
      </c>
    </row>
    <row r="55" spans="1:3" x14ac:dyDescent="0.25">
      <c r="A55">
        <v>12500</v>
      </c>
      <c r="B55" s="27">
        <v>15.0275370008398</v>
      </c>
      <c r="C55" s="27">
        <v>179.79675995354901</v>
      </c>
    </row>
    <row r="56" spans="1:3" x14ac:dyDescent="0.25">
      <c r="B56" s="27">
        <v>15.242800274612801</v>
      </c>
      <c r="C56" s="27">
        <v>179.79886302484999</v>
      </c>
    </row>
    <row r="57" spans="1:3" x14ac:dyDescent="0.25">
      <c r="B57" s="27">
        <v>15.4921479688423</v>
      </c>
      <c r="C57" s="27">
        <v>179.754783658333</v>
      </c>
    </row>
    <row r="58" spans="1:3" x14ac:dyDescent="0.25">
      <c r="B58" s="27">
        <v>15.714510714758299</v>
      </c>
      <c r="C58" s="27">
        <v>179.73376873940501</v>
      </c>
    </row>
    <row r="59" spans="1:3" x14ac:dyDescent="0.25">
      <c r="B59" s="27">
        <v>15.9024540833048</v>
      </c>
      <c r="C59" s="27">
        <v>179.85762391234999</v>
      </c>
    </row>
    <row r="60" spans="1:3" x14ac:dyDescent="0.25">
      <c r="B60" s="27">
        <v>16.276744992788199</v>
      </c>
      <c r="C60" s="27">
        <v>179.34273758931101</v>
      </c>
    </row>
    <row r="61" spans="1:3" x14ac:dyDescent="0.25">
      <c r="B61" s="27">
        <v>16.609244903252598</v>
      </c>
      <c r="C61" s="27">
        <v>179.62908953677001</v>
      </c>
    </row>
    <row r="62" spans="1:3" x14ac:dyDescent="0.25">
      <c r="A62">
        <v>16000</v>
      </c>
      <c r="B62" s="27">
        <v>16.919157502980202</v>
      </c>
      <c r="C62" s="27">
        <v>179.531255173007</v>
      </c>
    </row>
    <row r="63" spans="1:3" x14ac:dyDescent="0.25">
      <c r="B63" s="27">
        <v>17.247225888213698</v>
      </c>
      <c r="C63" s="27">
        <v>179.46177963649001</v>
      </c>
    </row>
    <row r="64" spans="1:3" x14ac:dyDescent="0.25">
      <c r="B64" s="27">
        <v>17.5582054629987</v>
      </c>
      <c r="C64" s="27">
        <v>179.41842356296101</v>
      </c>
    </row>
    <row r="65" spans="1:3" x14ac:dyDescent="0.25">
      <c r="B65" s="27">
        <v>17.9463427007103</v>
      </c>
      <c r="C65" s="27">
        <v>179.418302338453</v>
      </c>
    </row>
    <row r="66" spans="1:3" x14ac:dyDescent="0.25">
      <c r="B66" s="27">
        <v>18.3526315972676</v>
      </c>
      <c r="C66" s="27">
        <v>179.50251074570201</v>
      </c>
    </row>
    <row r="67" spans="1:3" x14ac:dyDescent="0.25">
      <c r="B67" s="27">
        <v>18.818517580775399</v>
      </c>
      <c r="C67" s="27">
        <v>179.55190476527599</v>
      </c>
    </row>
    <row r="68" spans="1:3" x14ac:dyDescent="0.25">
      <c r="B68" s="27">
        <v>19.309258384632699</v>
      </c>
      <c r="C68" s="27">
        <v>179.49871738991399</v>
      </c>
    </row>
    <row r="69" spans="1:3" x14ac:dyDescent="0.25">
      <c r="B69" s="27">
        <v>19.860262137652001</v>
      </c>
      <c r="C69" s="27">
        <v>179.49686757194701</v>
      </c>
    </row>
    <row r="70" spans="1:3" x14ac:dyDescent="0.25">
      <c r="A70">
        <v>20000</v>
      </c>
      <c r="B70" s="27">
        <v>20.416469779016801</v>
      </c>
      <c r="C70" s="27">
        <v>179.447710856215</v>
      </c>
    </row>
  </sheetData>
  <mergeCells count="2">
    <mergeCell ref="B2:C2"/>
    <mergeCell ref="H2:I2"/>
  </mergeCells>
  <pageMargins left="0.7" right="0.7" top="0.78749999999999998" bottom="0.78749999999999998" header="0.511811023622047" footer="0.511811023622047"/>
  <pageSetup paperSize="9" orientation="portrait" horizontalDpi="300" verticalDpi="30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U85"/>
  <sheetViews>
    <sheetView zoomScale="160" zoomScaleNormal="160" workbookViewId="0">
      <selection activeCell="B3" sqref="B3"/>
    </sheetView>
  </sheetViews>
  <sheetFormatPr baseColWidth="10" defaultColWidth="11.54296875" defaultRowHeight="12.5" x14ac:dyDescent="0.25"/>
  <cols>
    <col min="1" max="1" width="13.7265625" customWidth="1"/>
    <col min="2" max="2" width="12.453125" customWidth="1"/>
  </cols>
  <sheetData>
    <row r="1" spans="1:21" x14ac:dyDescent="0.25">
      <c r="A1" s="51" t="str">
        <f>'Messkette (S_ua)'!A1</f>
        <v>Datum:</v>
      </c>
      <c r="B1" s="76">
        <f>'Messkette (S_ua)'!B1</f>
        <v>44749</v>
      </c>
      <c r="E1" s="4" t="str">
        <f>'Messkette (S_ua)'!E1</f>
        <v>Messkette</v>
      </c>
      <c r="F1" s="4"/>
      <c r="J1" t="s">
        <v>133</v>
      </c>
    </row>
    <row r="2" spans="1:21" x14ac:dyDescent="0.25">
      <c r="A2" s="51" t="str">
        <f>'Messkette (S_ua)'!A2</f>
        <v>Prüflings Typ:</v>
      </c>
      <c r="B2" s="76" t="str">
        <f>'Messkette (S_ua)'!B2</f>
        <v>B&amp;K 8305</v>
      </c>
      <c r="E2" s="12" t="str">
        <f>'Messkette (S_ua)'!E2</f>
        <v>Typ:</v>
      </c>
      <c r="F2" t="str">
        <f>'Messkette (S_ua)'!F2</f>
        <v>B&amp;K 2650</v>
      </c>
      <c r="J2" t="s">
        <v>134</v>
      </c>
      <c r="K2" s="77">
        <v>6.976E-7</v>
      </c>
    </row>
    <row r="3" spans="1:21" x14ac:dyDescent="0.25">
      <c r="A3" s="51" t="str">
        <f>'Messkette (S_ua)'!A3</f>
        <v>Prüflings SN:</v>
      </c>
      <c r="B3" s="76">
        <f>'Messkette (S_ua)'!B3</f>
        <v>1842876</v>
      </c>
      <c r="E3" s="12" t="str">
        <f>'Messkette (S_ua)'!E3</f>
        <v>SN:</v>
      </c>
      <c r="F3">
        <f>'Messkette (S_ua)'!F3</f>
        <v>1502245</v>
      </c>
      <c r="J3" t="s">
        <v>135</v>
      </c>
      <c r="K3">
        <v>-180</v>
      </c>
    </row>
    <row r="4" spans="1:21" x14ac:dyDescent="0.25">
      <c r="A4" s="51" t="str">
        <f>'Messkette (S_ua)'!A4</f>
        <v>Einrichtung</v>
      </c>
      <c r="B4" s="76" t="str">
        <f>'Messkette (S_ua)'!B4</f>
        <v>HF/SE09</v>
      </c>
      <c r="E4" s="12" t="str">
        <f>'Messkette (S_ua)'!E4</f>
        <v>Kalib. vom.:</v>
      </c>
      <c r="F4">
        <f>'Messkette (S_ua)'!F4</f>
        <v>44750</v>
      </c>
    </row>
    <row r="5" spans="1:21" x14ac:dyDescent="0.25">
      <c r="A5" s="51" t="str">
        <f>'Messkette (S_ua)'!A5</f>
        <v>Auftraggeber:</v>
      </c>
      <c r="B5" s="76" t="str">
        <f>'Messkette (S_ua)'!B5</f>
        <v>Accelerator Meas</v>
      </c>
      <c r="E5" s="12" t="str">
        <f>'Messkette (S_ua)'!E5</f>
        <v>Dateiname:</v>
      </c>
      <c r="F5" t="str">
        <f>'Messkette (S_ua)'!F5</f>
        <v>ERGEBNISS_sheets\sinCal\20220708_8305_SN1842876_Auswertung.xlsx'</v>
      </c>
    </row>
    <row r="6" spans="1:21" x14ac:dyDescent="0.25">
      <c r="A6" s="51"/>
      <c r="B6" s="76"/>
      <c r="E6" s="12" t="str">
        <f>'Messkette (S_ua)'!E6</f>
        <v>LV-Settings:</v>
      </c>
      <c r="F6" t="str">
        <f>'Messkette (S_ua)'!F6</f>
        <v>1,000 pC/Unit, 0,1 V/Unit out, LF-Limit: 0,3 Hz, HF-Limit: Lin.</v>
      </c>
    </row>
    <row r="7" spans="1:21" x14ac:dyDescent="0.25">
      <c r="A7" s="51" t="str">
        <f>'Messkette (S_ua)'!A7</f>
        <v>Bearbeiter:</v>
      </c>
      <c r="B7" s="51" t="str">
        <f>'Messkette (S_ua)'!B7</f>
        <v>D. Nordmann</v>
      </c>
    </row>
    <row r="8" spans="1:21" x14ac:dyDescent="0.25">
      <c r="A8" s="51" t="str">
        <f>'Messkette (S_ua)'!A8</f>
        <v>Hinweise:</v>
      </c>
      <c r="B8" s="51" t="str">
        <f>'Messkette (S_ua)'!B8</f>
        <v>Standardkalibrierung als SE-Aufnehmer (Referenzfläche auf Schwingarmatur), C_ges = 194 +/- 1 pF, C_Kabel = 119,8 pF</v>
      </c>
    </row>
    <row r="10" spans="1:21" ht="13" x14ac:dyDescent="0.3">
      <c r="A10" s="78" t="s">
        <v>22</v>
      </c>
      <c r="B10" s="79"/>
      <c r="C10" s="79"/>
      <c r="D10" s="78" t="s">
        <v>136</v>
      </c>
      <c r="E10" s="79" t="s">
        <v>137</v>
      </c>
      <c r="F10" s="79" t="s">
        <v>138</v>
      </c>
      <c r="I10" s="75" t="s">
        <v>23</v>
      </c>
      <c r="J10" s="19"/>
      <c r="K10" s="19"/>
      <c r="L10" s="19"/>
      <c r="M10" s="19"/>
      <c r="N10" s="75" t="s">
        <v>136</v>
      </c>
      <c r="O10" s="19" t="s">
        <v>138</v>
      </c>
      <c r="R10" s="80" t="s">
        <v>139</v>
      </c>
      <c r="S10" s="80"/>
      <c r="T10" s="80"/>
      <c r="U10" s="80"/>
    </row>
    <row r="11" spans="1:21" ht="15.5" x14ac:dyDescent="0.4">
      <c r="A11" s="7" t="str">
        <f>'Messkette (S_ua)'!A11</f>
        <v>Frequenz</v>
      </c>
      <c r="B11" t="s">
        <v>25</v>
      </c>
      <c r="C11" s="7" t="s">
        <v>140</v>
      </c>
      <c r="D11" s="52" t="s">
        <v>141</v>
      </c>
      <c r="E11" s="52" t="s">
        <v>142</v>
      </c>
      <c r="F11" s="52" t="s">
        <v>142</v>
      </c>
      <c r="I11" s="7" t="str">
        <f>'Messkette (S_ua)'!M11</f>
        <v>Frequenz</v>
      </c>
      <c r="J11" t="str">
        <f>'Messkette (S_ua)'!N11</f>
        <v>Δϕua</v>
      </c>
      <c r="K11" t="str">
        <f>'Verstärker (S_uq)'!C11</f>
        <v>Δϕuq</v>
      </c>
      <c r="L11" s="81" t="s">
        <v>143</v>
      </c>
      <c r="M11" s="81" t="s">
        <v>144</v>
      </c>
      <c r="N11" s="82" t="s">
        <v>145</v>
      </c>
      <c r="R11" s="35" t="s">
        <v>24</v>
      </c>
      <c r="S11" s="35" t="s">
        <v>146</v>
      </c>
      <c r="T11" s="35" t="str">
        <f>D11</f>
        <v>Sua</v>
      </c>
      <c r="U11" s="82" t="str">
        <f>N11</f>
        <v>Δϕqa</v>
      </c>
    </row>
    <row r="12" spans="1:21" ht="13" x14ac:dyDescent="0.3">
      <c r="A12" s="7"/>
      <c r="B12" t="str">
        <f>'Messkette (S_ua)'!B12</f>
        <v>Mittelwert</v>
      </c>
      <c r="C12" s="7" t="str">
        <f>'Verstärker (S_uq)'!B12</f>
        <v>Betrag</v>
      </c>
      <c r="D12" s="52" t="s">
        <v>22</v>
      </c>
      <c r="I12" s="7"/>
      <c r="J12" t="str">
        <f>'Messkette (S_ua)'!N12</f>
        <v>Mittelwert</v>
      </c>
      <c r="K12" t="str">
        <f>'Verstärker (S_uq)'!C12</f>
        <v>Phase</v>
      </c>
      <c r="L12" t="s">
        <v>147</v>
      </c>
      <c r="M12" t="s">
        <v>134</v>
      </c>
      <c r="N12" s="52" t="s">
        <v>23</v>
      </c>
      <c r="R12" s="35"/>
      <c r="S12" s="35"/>
      <c r="T12" s="35" t="str">
        <f>D12</f>
        <v>Betrag</v>
      </c>
      <c r="U12" s="52" t="str">
        <f>N12</f>
        <v>Phase</v>
      </c>
    </row>
    <row r="13" spans="1:21" ht="13" x14ac:dyDescent="0.3">
      <c r="A13" s="7"/>
      <c r="C13" s="7"/>
      <c r="D13" s="52"/>
    </row>
    <row r="14" spans="1:21" ht="13" x14ac:dyDescent="0.3">
      <c r="A14" s="7" t="str">
        <f>'Messkette (S_ua)'!A14</f>
        <v>in Hz</v>
      </c>
      <c r="B14" t="str">
        <f>'Messkette (S_ua)'!B14</f>
        <v>in mV/(m/s²)</v>
      </c>
      <c r="C14" s="7" t="str">
        <f>'Verstärker (S_uq)'!B14</f>
        <v>in mV/pC</v>
      </c>
      <c r="D14" s="52" t="s">
        <v>39</v>
      </c>
      <c r="E14" s="7" t="s">
        <v>40</v>
      </c>
      <c r="F14" t="s">
        <v>39</v>
      </c>
      <c r="I14" s="7" t="str">
        <f>'Messkette (S_ua)'!M14</f>
        <v>in Hz</v>
      </c>
      <c r="J14" t="str">
        <f>'Messkette (S_ua)'!N14</f>
        <v>in 1°</v>
      </c>
      <c r="K14" t="str">
        <f>'Verstärker (S_uq)'!C14</f>
        <v>in 1°</v>
      </c>
      <c r="L14" t="s">
        <v>41</v>
      </c>
      <c r="M14" t="s">
        <v>41</v>
      </c>
      <c r="N14" s="52" t="s">
        <v>41</v>
      </c>
      <c r="O14" t="s">
        <v>41</v>
      </c>
      <c r="R14" s="35" t="s">
        <v>38</v>
      </c>
      <c r="S14" s="35" t="s">
        <v>148</v>
      </c>
      <c r="T14" s="35" t="str">
        <f>D14</f>
        <v>in mV/(m/s²)</v>
      </c>
      <c r="U14" s="52" t="str">
        <f>N14</f>
        <v>in 1°</v>
      </c>
    </row>
    <row r="15" spans="1:21" x14ac:dyDescent="0.25">
      <c r="A15" s="7"/>
      <c r="C15" s="7"/>
    </row>
    <row r="16" spans="1:21" x14ac:dyDescent="0.25">
      <c r="A16" s="7">
        <f>'Messkette (S_ua)'!A16</f>
        <v>10</v>
      </c>
      <c r="B16" s="58">
        <f>'Messkette (S_ua)'!B16</f>
        <v>12.959134329520532</v>
      </c>
      <c r="C16" s="26">
        <f>'Verstärker (S_uq)'!B16</f>
        <v>99.574933547319304</v>
      </c>
      <c r="D16" s="83">
        <f t="shared" ref="D16:D46" si="0">B16/C16</f>
        <v>0.13014454409213522</v>
      </c>
      <c r="E16" s="84">
        <f t="shared" ref="E16:E36" si="1">IF(OR(A16&lt;1000,A16=1000),0.2, IF(OR(AND(A16&gt;1000,A16&lt;4000),A16=4000), 0.3, IF(OR(AND(A16&gt;4000,A16&lt;10000),A16=10000), 0.4, IF(OR(AND(A16&gt;10000,A16&lt;15000),A16=15000), 1, 2))))</f>
        <v>0.2</v>
      </c>
      <c r="F16" s="85">
        <f t="shared" ref="F16:F46" si="2">D16*E16/100</f>
        <v>2.6028908818427046E-4</v>
      </c>
      <c r="I16" s="7">
        <f>'Messkette (S_ua)'!M16</f>
        <v>10</v>
      </c>
      <c r="J16" s="28">
        <f>'Messkette (S_ua)'!N16</f>
        <v>183.05068455952855</v>
      </c>
      <c r="K16" s="28">
        <f>'Verstärker (S_uq)'!C16</f>
        <v>3.0659999999999998</v>
      </c>
      <c r="L16" s="28">
        <f t="shared" ref="L16:L46" si="3">J16-K16</f>
        <v>179.98468455952855</v>
      </c>
      <c r="M16" s="28">
        <f t="shared" ref="M16:M46" si="4">L16-I16*360*$K$2</f>
        <v>179.98217319952855</v>
      </c>
      <c r="N16" s="28">
        <f t="shared" ref="N16:N46" si="5">M16+$K$3</f>
        <v>-1.7826800471453907E-2</v>
      </c>
      <c r="O16" s="86">
        <v>0.3</v>
      </c>
      <c r="R16" s="7">
        <v>10</v>
      </c>
      <c r="S16" s="86">
        <v>5</v>
      </c>
      <c r="T16" s="58">
        <v>0.13014454409213499</v>
      </c>
      <c r="U16" s="28">
        <v>-1.7826800471681298E-2</v>
      </c>
    </row>
    <row r="17" spans="1:21" x14ac:dyDescent="0.25">
      <c r="A17" s="7">
        <f>'Messkette (S_ua)'!A17</f>
        <v>12.5</v>
      </c>
      <c r="B17" s="58">
        <f>'Messkette (S_ua)'!B17</f>
        <v>12.97156002937202</v>
      </c>
      <c r="C17" s="26">
        <f>'Verstärker (S_uq)'!B17</f>
        <v>99.648056572546295</v>
      </c>
      <c r="D17" s="83">
        <f t="shared" si="0"/>
        <v>0.13017373820961975</v>
      </c>
      <c r="E17" s="84">
        <f t="shared" si="1"/>
        <v>0.2</v>
      </c>
      <c r="F17" s="85">
        <f t="shared" si="2"/>
        <v>2.6034747641923953E-4</v>
      </c>
      <c r="I17" s="7">
        <f>'Messkette (S_ua)'!M17</f>
        <v>12.5</v>
      </c>
      <c r="J17" s="28">
        <f>'Messkette (S_ua)'!N17</f>
        <v>182.46355408713916</v>
      </c>
      <c r="K17" s="28">
        <f>'Verstärker (S_uq)'!C17</f>
        <v>2.4857000000000098</v>
      </c>
      <c r="L17" s="28">
        <f t="shared" si="3"/>
        <v>179.97785408713915</v>
      </c>
      <c r="M17" s="28">
        <f t="shared" si="4"/>
        <v>179.97471488713916</v>
      </c>
      <c r="N17" s="28">
        <f t="shared" si="5"/>
        <v>-2.5285112860842673E-2</v>
      </c>
      <c r="O17" s="86">
        <v>0.3</v>
      </c>
      <c r="R17" s="7">
        <v>12.5</v>
      </c>
      <c r="S17" s="86">
        <v>5</v>
      </c>
      <c r="T17" s="58">
        <v>0.13017373820962</v>
      </c>
      <c r="U17" s="28">
        <v>-2.52851128610132E-2</v>
      </c>
    </row>
    <row r="18" spans="1:21" x14ac:dyDescent="0.25">
      <c r="A18" s="7">
        <f>'Messkette (S_ua)'!A18</f>
        <v>16</v>
      </c>
      <c r="B18" s="58">
        <f>'Messkette (S_ua)'!B18</f>
        <v>12.979310074272583</v>
      </c>
      <c r="C18" s="26">
        <f>'Verstärker (S_uq)'!B18</f>
        <v>99.718521490546195</v>
      </c>
      <c r="D18" s="83">
        <f t="shared" si="0"/>
        <v>0.13015947168353359</v>
      </c>
      <c r="E18" s="84">
        <f t="shared" si="1"/>
        <v>0.2</v>
      </c>
      <c r="F18" s="85">
        <f t="shared" si="2"/>
        <v>2.6031894336706719E-4</v>
      </c>
      <c r="I18" s="7">
        <f>'Messkette (S_ua)'!M18</f>
        <v>16</v>
      </c>
      <c r="J18" s="28">
        <f>'Messkette (S_ua)'!N18</f>
        <v>181.95465539913536</v>
      </c>
      <c r="K18" s="28">
        <f>'Verstärker (S_uq)'!C18</f>
        <v>1.9742</v>
      </c>
      <c r="L18" s="28">
        <f t="shared" si="3"/>
        <v>179.98045539913537</v>
      </c>
      <c r="M18" s="28">
        <f t="shared" si="4"/>
        <v>179.97643722313538</v>
      </c>
      <c r="N18" s="28">
        <f t="shared" si="5"/>
        <v>-2.3562776864622492E-2</v>
      </c>
      <c r="O18" s="86">
        <v>0.3</v>
      </c>
      <c r="R18" s="7">
        <v>16</v>
      </c>
      <c r="S18" s="86">
        <v>5</v>
      </c>
      <c r="T18" s="58">
        <v>0.13015947168353401</v>
      </c>
      <c r="U18" s="28">
        <v>-2.3562776864480401E-2</v>
      </c>
    </row>
    <row r="19" spans="1:21" x14ac:dyDescent="0.25">
      <c r="A19" s="7">
        <f>'Messkette (S_ua)'!A19</f>
        <v>20</v>
      </c>
      <c r="B19" s="58">
        <f>'Messkette (S_ua)'!B19</f>
        <v>12.986539431070883</v>
      </c>
      <c r="C19" s="26">
        <f>'Verstärker (S_uq)'!B19</f>
        <v>99.7743818646873</v>
      </c>
      <c r="D19" s="83">
        <f t="shared" si="0"/>
        <v>0.1301590567474831</v>
      </c>
      <c r="E19" s="84">
        <f t="shared" si="1"/>
        <v>0.2</v>
      </c>
      <c r="F19" s="85">
        <f t="shared" si="2"/>
        <v>2.6031811349496619E-4</v>
      </c>
      <c r="I19" s="7">
        <f>'Messkette (S_ua)'!M19</f>
        <v>20</v>
      </c>
      <c r="J19" s="28">
        <f>'Messkette (S_ua)'!N19</f>
        <v>181.59277868548034</v>
      </c>
      <c r="K19" s="28">
        <f>'Verstärker (S_uq)'!C19</f>
        <v>1.6055000000000099</v>
      </c>
      <c r="L19" s="28">
        <f t="shared" si="3"/>
        <v>179.98727868548033</v>
      </c>
      <c r="M19" s="28">
        <f t="shared" si="4"/>
        <v>179.98225596548033</v>
      </c>
      <c r="N19" s="28">
        <f t="shared" si="5"/>
        <v>-1.7744034519665774E-2</v>
      </c>
      <c r="O19" s="86">
        <v>0.3</v>
      </c>
      <c r="R19" s="7">
        <v>20</v>
      </c>
      <c r="S19" s="86">
        <v>10</v>
      </c>
      <c r="T19" s="58">
        <v>0.13015905674748299</v>
      </c>
      <c r="U19" s="28">
        <v>-1.77440345198079E-2</v>
      </c>
    </row>
    <row r="20" spans="1:21" x14ac:dyDescent="0.25">
      <c r="A20" s="7">
        <f>'Messkette (S_ua)'!A20</f>
        <v>25</v>
      </c>
      <c r="B20" s="58">
        <f>'Messkette (S_ua)'!B20</f>
        <v>12.993867102913649</v>
      </c>
      <c r="C20" s="26">
        <f>'Verstärker (S_uq)'!B20</f>
        <v>99.825126636240498</v>
      </c>
      <c r="D20" s="83">
        <f t="shared" si="0"/>
        <v>0.13016629721155151</v>
      </c>
      <c r="E20" s="84">
        <f t="shared" si="1"/>
        <v>0.2</v>
      </c>
      <c r="F20" s="85">
        <f t="shared" si="2"/>
        <v>2.6033259442310303E-4</v>
      </c>
      <c r="I20" s="7">
        <f>'Messkette (S_ua)'!M20</f>
        <v>25</v>
      </c>
      <c r="J20" s="28">
        <f>'Messkette (S_ua)'!N20</f>
        <v>181.30737573889667</v>
      </c>
      <c r="K20" s="28">
        <f>'Verstärker (S_uq)'!C20</f>
        <v>1.3071999999999899</v>
      </c>
      <c r="L20" s="28">
        <f t="shared" si="3"/>
        <v>180.00017573889667</v>
      </c>
      <c r="M20" s="28">
        <f t="shared" si="4"/>
        <v>179.99389733889666</v>
      </c>
      <c r="N20" s="28">
        <f t="shared" si="5"/>
        <v>-6.1026611033412337E-3</v>
      </c>
      <c r="O20" s="86">
        <v>0.3</v>
      </c>
      <c r="R20" s="7">
        <v>25</v>
      </c>
      <c r="S20" s="86">
        <v>10</v>
      </c>
      <c r="T20" s="58">
        <v>0.13016629721155101</v>
      </c>
      <c r="U20" s="28">
        <v>-6.1026611033128102E-3</v>
      </c>
    </row>
    <row r="21" spans="1:21" x14ac:dyDescent="0.25">
      <c r="A21" s="7">
        <f>'Messkette (S_ua)'!A21</f>
        <v>31.5</v>
      </c>
      <c r="B21" s="58">
        <f>'Messkette (S_ua)'!B21</f>
        <v>13.000184812831016</v>
      </c>
      <c r="C21" s="26">
        <f>'Verstärker (S_uq)'!B21</f>
        <v>99.8726816791213</v>
      </c>
      <c r="D21" s="83">
        <f t="shared" si="0"/>
        <v>0.13016757529951001</v>
      </c>
      <c r="E21" s="84">
        <f t="shared" si="1"/>
        <v>0.2</v>
      </c>
      <c r="F21" s="85">
        <f t="shared" si="2"/>
        <v>2.6033515059902001E-4</v>
      </c>
      <c r="I21" s="7">
        <f>'Messkette (S_ua)'!M21</f>
        <v>31.5</v>
      </c>
      <c r="J21" s="28">
        <f>'Messkette (S_ua)'!N21</f>
        <v>181.05400510990899</v>
      </c>
      <c r="K21" s="28">
        <f>'Verstärker (S_uq)'!C21</f>
        <v>1.0576000000000101</v>
      </c>
      <c r="L21" s="28">
        <f t="shared" si="3"/>
        <v>179.99640510990898</v>
      </c>
      <c r="M21" s="28">
        <f t="shared" si="4"/>
        <v>179.98849432590899</v>
      </c>
      <c r="N21" s="28">
        <f t="shared" si="5"/>
        <v>-1.1505674091011997E-2</v>
      </c>
      <c r="O21" s="86">
        <v>0.3</v>
      </c>
      <c r="R21" s="7">
        <v>31.5</v>
      </c>
      <c r="S21" s="86">
        <v>10</v>
      </c>
      <c r="T21" s="58">
        <v>0.13016757529951001</v>
      </c>
      <c r="U21" s="28">
        <v>-1.1505674090926701E-2</v>
      </c>
    </row>
    <row r="22" spans="1:21" x14ac:dyDescent="0.25">
      <c r="A22" s="7">
        <f>'Messkette (S_ua)'!A22</f>
        <v>40</v>
      </c>
      <c r="B22" s="58">
        <f>'Messkette (S_ua)'!B22</f>
        <v>13.006661186962049</v>
      </c>
      <c r="C22" s="26">
        <f>'Verstärker (S_uq)'!B22</f>
        <v>99.916996840363097</v>
      </c>
      <c r="D22" s="83">
        <f t="shared" si="0"/>
        <v>0.13017466095125665</v>
      </c>
      <c r="E22" s="84">
        <f t="shared" si="1"/>
        <v>0.2</v>
      </c>
      <c r="F22" s="85">
        <f t="shared" si="2"/>
        <v>2.6034932190251332E-4</v>
      </c>
      <c r="I22" s="7">
        <f>'Messkette (S_ua)'!M22</f>
        <v>40</v>
      </c>
      <c r="J22" s="28">
        <f>'Messkette (S_ua)'!N22</f>
        <v>180.84446067781036</v>
      </c>
      <c r="K22" s="28">
        <f>'Verstärker (S_uq)'!C22</f>
        <v>0.84999999999999398</v>
      </c>
      <c r="L22" s="28">
        <f t="shared" si="3"/>
        <v>179.99446067781037</v>
      </c>
      <c r="M22" s="28">
        <f t="shared" si="4"/>
        <v>179.98441523781037</v>
      </c>
      <c r="N22" s="28">
        <f t="shared" si="5"/>
        <v>-1.5584762189632784E-2</v>
      </c>
      <c r="O22" s="86">
        <v>0.3</v>
      </c>
      <c r="R22" s="7">
        <v>40</v>
      </c>
      <c r="S22" s="86">
        <v>10</v>
      </c>
      <c r="T22" s="58">
        <v>0.13017466095125699</v>
      </c>
      <c r="U22" s="28">
        <v>-1.5584762189632799E-2</v>
      </c>
    </row>
    <row r="23" spans="1:21" x14ac:dyDescent="0.25">
      <c r="A23" s="7">
        <f>'Messkette (S_ua)'!A24</f>
        <v>50</v>
      </c>
      <c r="B23" s="58">
        <f>'Messkette (S_ua)'!B24</f>
        <v>13.010034086319466</v>
      </c>
      <c r="C23" s="26">
        <f>'Verstärker (S_uq)'!B24</f>
        <v>99.956015848337401</v>
      </c>
      <c r="D23" s="83">
        <f t="shared" si="0"/>
        <v>0.13015758957479362</v>
      </c>
      <c r="E23" s="84">
        <f t="shared" si="1"/>
        <v>0.2</v>
      </c>
      <c r="F23" s="85">
        <f t="shared" si="2"/>
        <v>2.6031517914958726E-4</v>
      </c>
      <c r="I23" s="7">
        <f>'Messkette (S_ua)'!M24</f>
        <v>50</v>
      </c>
      <c r="J23" s="28">
        <f>'Messkette (S_ua)'!N24</f>
        <v>180.69563000950617</v>
      </c>
      <c r="K23" s="28">
        <f>'Verstärker (S_uq)'!C24</f>
        <v>0.69120000000000903</v>
      </c>
      <c r="L23" s="28">
        <f t="shared" si="3"/>
        <v>180.00443000950617</v>
      </c>
      <c r="M23" s="28">
        <f t="shared" si="4"/>
        <v>179.99187320950617</v>
      </c>
      <c r="N23" s="28">
        <f t="shared" si="5"/>
        <v>-8.1267904938329139E-3</v>
      </c>
      <c r="O23" s="86">
        <v>0.3</v>
      </c>
      <c r="R23" s="7">
        <v>50</v>
      </c>
      <c r="S23" s="86">
        <v>50</v>
      </c>
      <c r="T23" s="58">
        <v>0.13015758957479401</v>
      </c>
      <c r="U23" s="28">
        <v>-8.1267904936055402E-3</v>
      </c>
    </row>
    <row r="24" spans="1:21" x14ac:dyDescent="0.25">
      <c r="A24" s="7">
        <f>'Messkette (S_ua)'!A26</f>
        <v>63</v>
      </c>
      <c r="B24" s="58">
        <f>'Messkette (S_ua)'!B26</f>
        <v>13.011487793117951</v>
      </c>
      <c r="C24" s="26">
        <f>'Verstärker (S_uq)'!B26</f>
        <v>99.991223230854104</v>
      </c>
      <c r="D24" s="83">
        <f t="shared" si="0"/>
        <v>0.13012629881602469</v>
      </c>
      <c r="E24" s="84">
        <f t="shared" si="1"/>
        <v>0.2</v>
      </c>
      <c r="F24" s="85">
        <f t="shared" si="2"/>
        <v>2.6025259763204941E-4</v>
      </c>
      <c r="I24" s="7">
        <f>'Messkette (S_ua)'!M26</f>
        <v>63</v>
      </c>
      <c r="J24" s="28">
        <f>'Messkette (S_ua)'!N26</f>
        <v>180.57411320971866</v>
      </c>
      <c r="K24" s="28">
        <f>'Verstärker (S_uq)'!C26</f>
        <v>0.55770000000001096</v>
      </c>
      <c r="L24" s="28">
        <f t="shared" si="3"/>
        <v>180.01641320971865</v>
      </c>
      <c r="M24" s="28">
        <f t="shared" si="4"/>
        <v>180.00059164171864</v>
      </c>
      <c r="N24" s="28">
        <f t="shared" si="5"/>
        <v>5.9164171864267701E-4</v>
      </c>
      <c r="O24" s="86">
        <v>0.3</v>
      </c>
      <c r="R24" s="7">
        <v>63</v>
      </c>
      <c r="S24" s="86">
        <v>50</v>
      </c>
      <c r="T24" s="58">
        <v>0.130126298816025</v>
      </c>
      <c r="U24" s="28">
        <v>5.9164171855741199E-4</v>
      </c>
    </row>
    <row r="25" spans="1:21" x14ac:dyDescent="0.25">
      <c r="A25" s="7">
        <f>'Messkette (S_ua)'!A27</f>
        <v>80</v>
      </c>
      <c r="B25" s="58">
        <f>'Messkette (S_ua)'!B27</f>
        <v>13.016805246158567</v>
      </c>
      <c r="C25" s="26">
        <f>'Verstärker (S_uq)'!B27</f>
        <v>100.025708410652</v>
      </c>
      <c r="D25" s="83">
        <f t="shared" si="0"/>
        <v>0.13013459692500787</v>
      </c>
      <c r="E25" s="84">
        <f t="shared" si="1"/>
        <v>0.2</v>
      </c>
      <c r="F25" s="85">
        <f t="shared" si="2"/>
        <v>2.6026919385001572E-4</v>
      </c>
      <c r="I25" s="7">
        <f>'Messkette (S_ua)'!M27</f>
        <v>80</v>
      </c>
      <c r="J25" s="28">
        <f>'Messkette (S_ua)'!N27</f>
        <v>180.47361163972718</v>
      </c>
      <c r="K25" s="28">
        <f>'Verstärker (S_uq)'!C27</f>
        <v>0.44259999999999899</v>
      </c>
      <c r="L25" s="28">
        <f t="shared" si="3"/>
        <v>180.03101163972718</v>
      </c>
      <c r="M25" s="28">
        <f t="shared" si="4"/>
        <v>180.01092075972718</v>
      </c>
      <c r="N25" s="28">
        <f t="shared" si="5"/>
        <v>1.0920759727184759E-2</v>
      </c>
      <c r="O25" s="86">
        <v>0.3</v>
      </c>
      <c r="R25" s="7">
        <v>80</v>
      </c>
      <c r="S25" s="86">
        <v>50</v>
      </c>
      <c r="T25" s="58">
        <v>0.13013459692500701</v>
      </c>
      <c r="U25" s="28">
        <v>1.0920759726872099E-2</v>
      </c>
    </row>
    <row r="26" spans="1:21" x14ac:dyDescent="0.25">
      <c r="A26" s="7">
        <f>'Messkette (S_ua)'!A28</f>
        <v>100</v>
      </c>
      <c r="B26" s="58">
        <f>'Messkette (S_ua)'!B28</f>
        <v>13.01940191656535</v>
      </c>
      <c r="C26" s="26">
        <f>'Verstärker (S_uq)'!B28</f>
        <v>100.056682882793</v>
      </c>
      <c r="D26" s="83">
        <f t="shared" si="0"/>
        <v>0.13012026324934595</v>
      </c>
      <c r="E26" s="84">
        <f t="shared" si="1"/>
        <v>0.2</v>
      </c>
      <c r="F26" s="85">
        <f t="shared" si="2"/>
        <v>2.6024052649869194E-4</v>
      </c>
      <c r="I26" s="7">
        <f>'Messkette (S_ua)'!M28</f>
        <v>100</v>
      </c>
      <c r="J26" s="28">
        <f>'Messkette (S_ua)'!N28</f>
        <v>180.36833538795017</v>
      </c>
      <c r="K26" s="28">
        <f>'Verstärker (S_uq)'!C28</f>
        <v>0.35329999999999001</v>
      </c>
      <c r="L26" s="28">
        <f t="shared" si="3"/>
        <v>180.01503538795018</v>
      </c>
      <c r="M26" s="28">
        <f t="shared" si="4"/>
        <v>179.98992178795018</v>
      </c>
      <c r="N26" s="28">
        <f t="shared" si="5"/>
        <v>-1.0078212049819513E-2</v>
      </c>
      <c r="O26" s="86">
        <v>0.3</v>
      </c>
      <c r="R26" s="7">
        <v>100</v>
      </c>
      <c r="S26" s="86">
        <v>50</v>
      </c>
      <c r="T26" s="58">
        <v>0.130120263249346</v>
      </c>
      <c r="U26" s="28">
        <v>-1.00782120497911E-2</v>
      </c>
    </row>
    <row r="27" spans="1:21" x14ac:dyDescent="0.25">
      <c r="A27" s="7">
        <f>'Messkette (S_ua)'!A29</f>
        <v>125</v>
      </c>
      <c r="B27" s="58">
        <f>'Messkette (S_ua)'!B29</f>
        <v>13.022996131232199</v>
      </c>
      <c r="C27" s="26">
        <f>'Verstärker (S_uq)'!B29</f>
        <v>100.08295300667</v>
      </c>
      <c r="D27" s="83">
        <f t="shared" si="0"/>
        <v>0.1301220211834106</v>
      </c>
      <c r="E27" s="84">
        <f t="shared" si="1"/>
        <v>0.2</v>
      </c>
      <c r="F27" s="85">
        <f t="shared" si="2"/>
        <v>2.6024404236682118E-4</v>
      </c>
      <c r="I27" s="7">
        <f>'Messkette (S_ua)'!M29</f>
        <v>125</v>
      </c>
      <c r="J27" s="28">
        <f>'Messkette (S_ua)'!N29</f>
        <v>180.29545832004052</v>
      </c>
      <c r="K27" s="28">
        <f>'Verstärker (S_uq)'!C29</f>
        <v>0.27389999999999798</v>
      </c>
      <c r="L27" s="28">
        <f t="shared" si="3"/>
        <v>180.02155832004053</v>
      </c>
      <c r="M27" s="28">
        <f t="shared" si="4"/>
        <v>179.99016632004052</v>
      </c>
      <c r="N27" s="28">
        <f t="shared" si="5"/>
        <v>-9.833679959484698E-3</v>
      </c>
      <c r="O27" s="86">
        <v>0.3</v>
      </c>
      <c r="R27" s="7">
        <v>125</v>
      </c>
      <c r="S27" s="86">
        <v>50</v>
      </c>
      <c r="T27" s="58">
        <v>0.13012202118341001</v>
      </c>
      <c r="U27" s="28">
        <v>-9.83367995959839E-3</v>
      </c>
    </row>
    <row r="28" spans="1:21" x14ac:dyDescent="0.25">
      <c r="A28" s="7">
        <f>'Messkette (S_ua)'!A30</f>
        <v>160</v>
      </c>
      <c r="B28" s="58">
        <f>'Messkette (S_ua)'!B30</f>
        <v>13.026130369583116</v>
      </c>
      <c r="C28" s="26">
        <f>'Verstärker (S_uq)'!B30</f>
        <v>100.111329555143</v>
      </c>
      <c r="D28" s="83">
        <f t="shared" si="0"/>
        <v>0.13011644563573702</v>
      </c>
      <c r="E28" s="84">
        <f t="shared" si="1"/>
        <v>0.2</v>
      </c>
      <c r="F28" s="85">
        <f t="shared" si="2"/>
        <v>2.6023289127147405E-4</v>
      </c>
      <c r="I28" s="7">
        <f>'Messkette (S_ua)'!M30</f>
        <v>160</v>
      </c>
      <c r="J28" s="28">
        <f>'Messkette (S_ua)'!N30</f>
        <v>180.23374478876335</v>
      </c>
      <c r="K28" s="28">
        <f>'Verstärker (S_uq)'!C30</f>
        <v>0.19540000000000601</v>
      </c>
      <c r="L28" s="28">
        <f t="shared" si="3"/>
        <v>180.03834478876334</v>
      </c>
      <c r="M28" s="28">
        <f t="shared" si="4"/>
        <v>179.99816302876334</v>
      </c>
      <c r="N28" s="28">
        <f t="shared" si="5"/>
        <v>-1.8369712366563817E-3</v>
      </c>
      <c r="O28" s="86">
        <v>0.3</v>
      </c>
      <c r="R28" s="7">
        <v>160</v>
      </c>
      <c r="S28" s="86">
        <v>50</v>
      </c>
      <c r="T28" s="58">
        <v>0.13011644563573699</v>
      </c>
      <c r="U28" s="28">
        <v>-1.8369712367700701E-3</v>
      </c>
    </row>
    <row r="29" spans="1:21" x14ac:dyDescent="0.25">
      <c r="A29" s="7">
        <f>'Messkette (S_ua)'!A31</f>
        <v>200</v>
      </c>
      <c r="B29" s="58">
        <f>'Messkette (S_ua)'!B31</f>
        <v>13.029387618688014</v>
      </c>
      <c r="C29" s="26">
        <f>'Verstärker (S_uq)'!B31</f>
        <v>100.134931541201</v>
      </c>
      <c r="D29" s="83">
        <f t="shared" si="0"/>
        <v>0.13011830555181444</v>
      </c>
      <c r="E29" s="84">
        <f t="shared" si="1"/>
        <v>0.2</v>
      </c>
      <c r="F29" s="85">
        <f t="shared" si="2"/>
        <v>2.6023661110362892E-4</v>
      </c>
      <c r="I29" s="7">
        <f>'Messkette (S_ua)'!M31</f>
        <v>200</v>
      </c>
      <c r="J29" s="28">
        <f>'Messkette (S_ua)'!N31</f>
        <v>180.18019869405683</v>
      </c>
      <c r="K29" s="28">
        <f>'Verstärker (S_uq)'!C31</f>
        <v>0.13100000000000001</v>
      </c>
      <c r="L29" s="28">
        <f t="shared" si="3"/>
        <v>180.04919869405683</v>
      </c>
      <c r="M29" s="28">
        <f t="shared" si="4"/>
        <v>179.99897149405683</v>
      </c>
      <c r="N29" s="28">
        <f t="shared" si="5"/>
        <v>-1.0285059431680565E-3</v>
      </c>
      <c r="O29" s="86">
        <v>0.3</v>
      </c>
      <c r="R29" s="7">
        <v>200</v>
      </c>
      <c r="S29" s="86">
        <v>50</v>
      </c>
      <c r="T29" s="58">
        <v>0.130118305551815</v>
      </c>
      <c r="U29" s="28">
        <v>-1.02850594316806E-3</v>
      </c>
    </row>
    <row r="30" spans="1:21" x14ac:dyDescent="0.25">
      <c r="A30" s="7">
        <f>'Messkette (S_ua)'!A32</f>
        <v>250</v>
      </c>
      <c r="B30" s="58">
        <f>'Messkette (S_ua)'!B32</f>
        <v>13.034258504699485</v>
      </c>
      <c r="C30" s="26">
        <f>'Verstärker (S_uq)'!B32</f>
        <v>100.156998846482</v>
      </c>
      <c r="D30" s="83">
        <f t="shared" si="0"/>
        <v>0.13013826946510301</v>
      </c>
      <c r="E30" s="84">
        <f t="shared" si="1"/>
        <v>0.2</v>
      </c>
      <c r="F30" s="85">
        <f t="shared" si="2"/>
        <v>2.6027653893020606E-4</v>
      </c>
      <c r="I30" s="7">
        <f>'Messkette (S_ua)'!M32</f>
        <v>250</v>
      </c>
      <c r="J30" s="28">
        <f>'Messkette (S_ua)'!N32</f>
        <v>180.13559681808434</v>
      </c>
      <c r="K30" s="28">
        <f>'Verstärker (S_uq)'!C32</f>
        <v>6.8600000000003603E-2</v>
      </c>
      <c r="L30" s="28">
        <f t="shared" si="3"/>
        <v>180.06699681808433</v>
      </c>
      <c r="M30" s="28">
        <f t="shared" si="4"/>
        <v>180.00421281808434</v>
      </c>
      <c r="N30" s="28">
        <f t="shared" si="5"/>
        <v>4.2128180843405971E-3</v>
      </c>
      <c r="O30" s="86">
        <v>0.3</v>
      </c>
      <c r="R30" s="7">
        <v>250</v>
      </c>
      <c r="S30" s="86">
        <v>50</v>
      </c>
      <c r="T30" s="58">
        <v>0.13013826946510301</v>
      </c>
      <c r="U30" s="28">
        <v>4.21281808451113E-3</v>
      </c>
    </row>
    <row r="31" spans="1:21" x14ac:dyDescent="0.25">
      <c r="A31" s="7">
        <f>'Messkette (S_ua)'!A33</f>
        <v>315</v>
      </c>
      <c r="B31" s="58">
        <f>'Messkette (S_ua)'!B33</f>
        <v>13.036899394839665</v>
      </c>
      <c r="C31" s="26">
        <f>'Verstärker (S_uq)'!B33</f>
        <v>100.17801293946501</v>
      </c>
      <c r="D31" s="83">
        <f t="shared" si="0"/>
        <v>0.13013733265719224</v>
      </c>
      <c r="E31" s="84">
        <f t="shared" si="1"/>
        <v>0.2</v>
      </c>
      <c r="F31" s="85">
        <f t="shared" si="2"/>
        <v>2.6027466531438449E-4</v>
      </c>
      <c r="I31" s="7">
        <f>'Messkette (S_ua)'!M33</f>
        <v>315</v>
      </c>
      <c r="J31" s="28">
        <f>'Messkette (S_ua)'!N33</f>
        <v>180.08493976495083</v>
      </c>
      <c r="K31" s="28">
        <f>'Verstärker (S_uq)'!C33</f>
        <v>2.3999999999944101E-3</v>
      </c>
      <c r="L31" s="28">
        <f t="shared" si="3"/>
        <v>180.08253976495084</v>
      </c>
      <c r="M31" s="28">
        <f t="shared" si="4"/>
        <v>180.00343192495083</v>
      </c>
      <c r="N31" s="28">
        <f t="shared" si="5"/>
        <v>3.4319249508314442E-3</v>
      </c>
      <c r="O31" s="86">
        <v>0.3</v>
      </c>
      <c r="R31" s="7">
        <v>315</v>
      </c>
      <c r="S31" s="86">
        <v>50</v>
      </c>
      <c r="T31" s="58">
        <v>0.13013733265719199</v>
      </c>
      <c r="U31" s="28">
        <v>3.43192495074618E-3</v>
      </c>
    </row>
    <row r="32" spans="1:21" x14ac:dyDescent="0.25">
      <c r="A32" s="7">
        <f>'Messkette (S_ua)'!A34</f>
        <v>400</v>
      </c>
      <c r="B32" s="58">
        <f>'Messkette (S_ua)'!B34</f>
        <v>13.041086359806151</v>
      </c>
      <c r="C32" s="26">
        <f>'Verstärker (S_uq)'!B34</f>
        <v>100.198555594563</v>
      </c>
      <c r="D32" s="83">
        <f t="shared" si="0"/>
        <v>0.13015243864966242</v>
      </c>
      <c r="E32" s="84">
        <f t="shared" si="1"/>
        <v>0.2</v>
      </c>
      <c r="F32" s="85">
        <f t="shared" si="2"/>
        <v>2.6030487729932481E-4</v>
      </c>
      <c r="I32" s="7">
        <f>'Messkette (S_ua)'!M34</f>
        <v>400</v>
      </c>
      <c r="J32" s="28">
        <f>'Messkette (S_ua)'!N34</f>
        <v>180.03316174897282</v>
      </c>
      <c r="K32" s="28">
        <f>'Verstärker (S_uq)'!C34</f>
        <v>-6.9799999999986498E-2</v>
      </c>
      <c r="L32" s="28">
        <f t="shared" si="3"/>
        <v>180.1029617489728</v>
      </c>
      <c r="M32" s="28">
        <f t="shared" si="4"/>
        <v>180.00250734897281</v>
      </c>
      <c r="N32" s="28">
        <f t="shared" si="5"/>
        <v>2.5073489728129061E-3</v>
      </c>
      <c r="O32" s="86">
        <v>0.3</v>
      </c>
      <c r="R32" s="7">
        <v>400</v>
      </c>
      <c r="S32" s="86">
        <v>50</v>
      </c>
      <c r="T32" s="58">
        <v>0.130152438649662</v>
      </c>
      <c r="U32" s="28">
        <v>2.5073489729550099E-3</v>
      </c>
    </row>
    <row r="33" spans="1:21" x14ac:dyDescent="0.25">
      <c r="A33" s="7">
        <f>'Messkette (S_ua)'!A35</f>
        <v>500</v>
      </c>
      <c r="B33" s="58">
        <f>'Messkette (S_ua)'!B35</f>
        <v>13.045989682114866</v>
      </c>
      <c r="C33" s="26">
        <f>'Verstärker (S_uq)'!B35</f>
        <v>100.215998796329</v>
      </c>
      <c r="D33" s="83">
        <f t="shared" si="0"/>
        <v>0.13017871236935427</v>
      </c>
      <c r="E33" s="84">
        <f t="shared" si="1"/>
        <v>0.2</v>
      </c>
      <c r="F33" s="85">
        <f t="shared" si="2"/>
        <v>2.6035742473870857E-4</v>
      </c>
      <c r="I33" s="7">
        <f>'Messkette (S_ua)'!M35</f>
        <v>500</v>
      </c>
      <c r="J33" s="28">
        <f>'Messkette (S_ua)'!N35</f>
        <v>179.9866024737515</v>
      </c>
      <c r="K33" s="28">
        <f>'Verstärker (S_uq)'!C35</f>
        <v>-0.144599999999969</v>
      </c>
      <c r="L33" s="28">
        <f t="shared" si="3"/>
        <v>180.13120247375147</v>
      </c>
      <c r="M33" s="28">
        <f t="shared" si="4"/>
        <v>180.00563447375148</v>
      </c>
      <c r="N33" s="28">
        <f t="shared" si="5"/>
        <v>5.6344737514848475E-3</v>
      </c>
      <c r="O33" s="86">
        <v>0.3</v>
      </c>
      <c r="R33" s="7">
        <v>500</v>
      </c>
      <c r="S33" s="86">
        <v>50</v>
      </c>
      <c r="T33" s="58">
        <v>0.13017871236935499</v>
      </c>
      <c r="U33" s="28">
        <v>5.6344737513143199E-3</v>
      </c>
    </row>
    <row r="34" spans="1:21" x14ac:dyDescent="0.25">
      <c r="A34" s="7">
        <f>'Messkette (S_ua)'!A36</f>
        <v>630</v>
      </c>
      <c r="B34" s="58">
        <f>'Messkette (S_ua)'!B36</f>
        <v>13.047466686480298</v>
      </c>
      <c r="C34" s="26">
        <f>'Verstärker (S_uq)'!B36</f>
        <v>100.23302071317499</v>
      </c>
      <c r="D34" s="83">
        <f t="shared" si="0"/>
        <v>0.13017134067840472</v>
      </c>
      <c r="E34" s="84">
        <f t="shared" si="1"/>
        <v>0.2</v>
      </c>
      <c r="F34" s="85">
        <f t="shared" si="2"/>
        <v>2.6034268135680946E-4</v>
      </c>
      <c r="I34" s="7">
        <f>'Messkette (S_ua)'!M36</f>
        <v>630</v>
      </c>
      <c r="J34" s="28">
        <f>'Messkette (S_ua)'!N36</f>
        <v>179.95493737464218</v>
      </c>
      <c r="K34" s="28">
        <f>'Verstärker (S_uq)'!C36</f>
        <v>-0.23349999999999199</v>
      </c>
      <c r="L34" s="28">
        <f t="shared" si="3"/>
        <v>180.18843737464218</v>
      </c>
      <c r="M34" s="28">
        <f t="shared" si="4"/>
        <v>180.03022169464217</v>
      </c>
      <c r="N34" s="28">
        <f t="shared" si="5"/>
        <v>3.0221694642165176E-2</v>
      </c>
      <c r="O34" s="86">
        <v>0.3</v>
      </c>
      <c r="R34" s="7">
        <v>630</v>
      </c>
      <c r="S34" s="86">
        <v>50</v>
      </c>
      <c r="T34" s="58">
        <v>0.130171340678405</v>
      </c>
      <c r="U34" s="28">
        <v>3.0221694642222002E-2</v>
      </c>
    </row>
    <row r="35" spans="1:21" x14ac:dyDescent="0.25">
      <c r="A35" s="7">
        <f>'Messkette (S_ua)'!A37</f>
        <v>800</v>
      </c>
      <c r="B35" s="58">
        <f>'Messkette (S_ua)'!B37</f>
        <v>13.059471172527632</v>
      </c>
      <c r="C35" s="26">
        <f>'Verstärker (S_uq)'!B37</f>
        <v>100.249230151963</v>
      </c>
      <c r="D35" s="83">
        <f t="shared" si="0"/>
        <v>0.13027003950784863</v>
      </c>
      <c r="E35" s="84">
        <f t="shared" si="1"/>
        <v>0.2</v>
      </c>
      <c r="F35" s="85">
        <f t="shared" si="2"/>
        <v>2.6054007901569727E-4</v>
      </c>
      <c r="I35" s="7">
        <f>'Messkette (S_ua)'!M37</f>
        <v>800</v>
      </c>
      <c r="J35" s="28">
        <f>'Messkette (S_ua)'!N37</f>
        <v>179.87469482293099</v>
      </c>
      <c r="K35" s="28">
        <f>'Verstärker (S_uq)'!C37</f>
        <v>-0.34199999999998498</v>
      </c>
      <c r="L35" s="28">
        <f t="shared" si="3"/>
        <v>180.21669482293098</v>
      </c>
      <c r="M35" s="28">
        <f t="shared" si="4"/>
        <v>180.01578602293097</v>
      </c>
      <c r="N35" s="28">
        <f t="shared" si="5"/>
        <v>1.5786022930967647E-2</v>
      </c>
      <c r="O35" s="86">
        <v>0.3</v>
      </c>
      <c r="R35" s="7">
        <v>800</v>
      </c>
      <c r="S35" s="86">
        <v>50</v>
      </c>
      <c r="T35" s="58">
        <v>0.13027003950784799</v>
      </c>
      <c r="U35" s="28">
        <v>1.5786022931024501E-2</v>
      </c>
    </row>
    <row r="36" spans="1:21" x14ac:dyDescent="0.25">
      <c r="A36" s="7">
        <f>'Messkette (S_ua)'!A38</f>
        <v>1000</v>
      </c>
      <c r="B36" s="58">
        <f>'Messkette (S_ua)'!B38</f>
        <v>13.067358128982635</v>
      </c>
      <c r="C36" s="26">
        <f>'Verstärker (S_uq)'!B38</f>
        <v>100.263162646071</v>
      </c>
      <c r="D36" s="83">
        <f t="shared" si="0"/>
        <v>0.13033059983466125</v>
      </c>
      <c r="E36" s="84">
        <f t="shared" si="1"/>
        <v>0.2</v>
      </c>
      <c r="F36" s="85">
        <f t="shared" si="2"/>
        <v>2.606611996693225E-4</v>
      </c>
      <c r="I36" s="7">
        <f>'Messkette (S_ua)'!M38</f>
        <v>1000</v>
      </c>
      <c r="J36" s="28">
        <f>'Messkette (S_ua)'!N38</f>
        <v>179.79472687935117</v>
      </c>
      <c r="K36" s="28">
        <f>'Verstärker (S_uq)'!C38</f>
        <v>-0.46429999999998001</v>
      </c>
      <c r="L36" s="28">
        <f t="shared" si="3"/>
        <v>180.25902687935115</v>
      </c>
      <c r="M36" s="28">
        <f t="shared" si="4"/>
        <v>180.00789087935115</v>
      </c>
      <c r="N36" s="28">
        <f t="shared" si="5"/>
        <v>7.8908793511516251E-3</v>
      </c>
      <c r="O36" s="86">
        <v>0.3</v>
      </c>
      <c r="R36" s="7">
        <v>1000</v>
      </c>
      <c r="S36" s="86">
        <v>100</v>
      </c>
      <c r="T36" s="58">
        <v>0.130330599834662</v>
      </c>
      <c r="U36" s="28">
        <v>7.8908793511231999E-3</v>
      </c>
    </row>
    <row r="37" spans="1:21" x14ac:dyDescent="0.25">
      <c r="A37" s="7">
        <f>'Messkette (S_ua)'!A39</f>
        <v>1250</v>
      </c>
      <c r="B37" s="58">
        <f>'Messkette (S_ua)'!B39</f>
        <v>13.080217941890867</v>
      </c>
      <c r="C37" s="26">
        <f>'Verstärker (S_uq)'!B39</f>
        <v>100.27563067355401</v>
      </c>
      <c r="D37" s="83">
        <f t="shared" si="0"/>
        <v>0.1304426394930723</v>
      </c>
      <c r="E37" s="84">
        <v>0.2</v>
      </c>
      <c r="F37" s="85">
        <f t="shared" si="2"/>
        <v>2.608852789861446E-4</v>
      </c>
      <c r="I37" s="7">
        <f>'Messkette (S_ua)'!M39</f>
        <v>1250</v>
      </c>
      <c r="J37" s="28">
        <f>'Messkette (S_ua)'!N39</f>
        <v>179.69455293169483</v>
      </c>
      <c r="K37" s="28">
        <f>'Verstärker (S_uq)'!C39</f>
        <v>-0.61220000000003005</v>
      </c>
      <c r="L37" s="28">
        <f t="shared" si="3"/>
        <v>180.30675293169486</v>
      </c>
      <c r="M37" s="28">
        <f t="shared" si="4"/>
        <v>179.99283293169486</v>
      </c>
      <c r="N37" s="28">
        <f t="shared" si="5"/>
        <v>-7.1670683051365813E-3</v>
      </c>
      <c r="O37" s="86">
        <v>0.3</v>
      </c>
      <c r="R37" s="7">
        <v>1250</v>
      </c>
      <c r="S37" s="86">
        <v>100</v>
      </c>
      <c r="T37" s="58">
        <v>0.130442639493072</v>
      </c>
      <c r="U37" s="28">
        <v>-7.1670683053355298E-3</v>
      </c>
    </row>
    <row r="38" spans="1:21" x14ac:dyDescent="0.25">
      <c r="A38" s="7">
        <f>'Messkette (S_ua)'!A40</f>
        <v>1600</v>
      </c>
      <c r="B38" s="58">
        <f>'Messkette (S_ua)'!B40</f>
        <v>13.095083237211734</v>
      </c>
      <c r="C38" s="26">
        <f>'Verstärker (S_uq)'!B40</f>
        <v>100.287607201966</v>
      </c>
      <c r="D38" s="83">
        <f t="shared" si="0"/>
        <v>0.1305752884385801</v>
      </c>
      <c r="E38" s="84">
        <f t="shared" ref="E38:E46" si="6">IF(OR(A38&lt;1000,A38=1000),0.2, IF(OR(AND(A38&gt;1000,A38&lt;4000),A38=4000), 0.3, IF(OR(AND(A38&gt;4000,A38&lt;10000),A38=10000), 0.4, IF(OR(AND(A38&gt;10000,A38&lt;15000),A38=15000), 1, 2))))</f>
        <v>0.3</v>
      </c>
      <c r="F38" s="85">
        <f t="shared" si="2"/>
        <v>3.9172586531574028E-4</v>
      </c>
      <c r="I38" s="7">
        <f>'Messkette (S_ua)'!M40</f>
        <v>1600</v>
      </c>
      <c r="J38" s="28">
        <f>'Messkette (S_ua)'!N40</f>
        <v>179.58916158853251</v>
      </c>
      <c r="K38" s="28">
        <f>'Verstärker (S_uq)'!C40</f>
        <v>-0.81510000000003002</v>
      </c>
      <c r="L38" s="28">
        <f t="shared" si="3"/>
        <v>180.40426158853253</v>
      </c>
      <c r="M38" s="28">
        <f t="shared" si="4"/>
        <v>180.00244398853255</v>
      </c>
      <c r="N38" s="28">
        <f t="shared" si="5"/>
        <v>2.4439885325477917E-3</v>
      </c>
      <c r="O38" s="86">
        <v>0.5</v>
      </c>
      <c r="R38" s="7">
        <v>1600</v>
      </c>
      <c r="S38" s="86">
        <v>100</v>
      </c>
      <c r="T38" s="58">
        <v>0.13057528843857999</v>
      </c>
      <c r="U38" s="28">
        <v>2.4439885325762099E-3</v>
      </c>
    </row>
    <row r="39" spans="1:21" x14ac:dyDescent="0.25">
      <c r="A39" s="7">
        <f>'Messkette (S_ua)'!A41</f>
        <v>2000</v>
      </c>
      <c r="B39" s="58">
        <f>'Messkette (S_ua)'!B41</f>
        <v>13.123649840471833</v>
      </c>
      <c r="C39" s="26">
        <f>'Verstärker (S_uq)'!B41</f>
        <v>100.29701589849</v>
      </c>
      <c r="D39" s="83">
        <f t="shared" si="0"/>
        <v>0.13084785945929039</v>
      </c>
      <c r="E39" s="84">
        <f t="shared" si="6"/>
        <v>0.3</v>
      </c>
      <c r="F39" s="85">
        <f t="shared" si="2"/>
        <v>3.9254357837787112E-4</v>
      </c>
      <c r="I39" s="7">
        <f>'Messkette (S_ua)'!M41</f>
        <v>2000</v>
      </c>
      <c r="J39" s="28">
        <f>'Messkette (S_ua)'!N41</f>
        <v>179.4626579798543</v>
      </c>
      <c r="K39" s="28">
        <f>'Verstärker (S_uq)'!C41</f>
        <v>-1.0430000000000099</v>
      </c>
      <c r="L39" s="28">
        <f t="shared" si="3"/>
        <v>180.50565797985431</v>
      </c>
      <c r="M39" s="28">
        <f t="shared" si="4"/>
        <v>180.0033859798543</v>
      </c>
      <c r="N39" s="28">
        <f t="shared" si="5"/>
        <v>3.3859798543005581E-3</v>
      </c>
      <c r="O39" s="86">
        <v>0.5</v>
      </c>
      <c r="R39" s="7">
        <v>2000</v>
      </c>
      <c r="S39" s="86">
        <v>100</v>
      </c>
      <c r="T39" s="58">
        <v>0.13084785945929001</v>
      </c>
      <c r="U39" s="28">
        <v>3.3859798543858198E-3</v>
      </c>
    </row>
    <row r="40" spans="1:21" x14ac:dyDescent="0.25">
      <c r="A40" s="7">
        <f>'Messkette (S_ua)'!A42</f>
        <v>2500</v>
      </c>
      <c r="B40" s="58">
        <f>'Messkette (S_ua)'!B42</f>
        <v>13.163623123556649</v>
      </c>
      <c r="C40" s="26">
        <f>'Verstärker (S_uq)'!B42</f>
        <v>100.304368323386</v>
      </c>
      <c r="D40" s="83">
        <f t="shared" si="0"/>
        <v>0.13123678802419161</v>
      </c>
      <c r="E40" s="84">
        <f t="shared" si="6"/>
        <v>0.3</v>
      </c>
      <c r="F40" s="85">
        <f t="shared" si="2"/>
        <v>3.9371036407257485E-4</v>
      </c>
      <c r="I40" s="7">
        <f>'Messkette (S_ua)'!M42</f>
        <v>2500</v>
      </c>
      <c r="J40" s="28">
        <f>'Messkette (S_ua)'!N42</f>
        <v>179.31003398494204</v>
      </c>
      <c r="K40" s="28">
        <f>'Verstärker (S_uq)'!C42</f>
        <v>-1.3252999999999699</v>
      </c>
      <c r="L40" s="28">
        <f t="shared" si="3"/>
        <v>180.63533398494201</v>
      </c>
      <c r="M40" s="28">
        <f t="shared" si="4"/>
        <v>180.00749398494202</v>
      </c>
      <c r="N40" s="28">
        <f t="shared" si="5"/>
        <v>7.4939849420161408E-3</v>
      </c>
      <c r="O40" s="86">
        <v>0.5</v>
      </c>
      <c r="R40" s="7">
        <v>2500</v>
      </c>
      <c r="S40" s="86">
        <v>100</v>
      </c>
      <c r="T40" s="58">
        <v>0.131236788024191</v>
      </c>
      <c r="U40" s="28">
        <v>7.4939849422150902E-3</v>
      </c>
    </row>
    <row r="41" spans="1:21" x14ac:dyDescent="0.25">
      <c r="A41" s="7">
        <f>'Messkette (S_ua)'!A43</f>
        <v>3150</v>
      </c>
      <c r="B41" s="58">
        <f>'Messkette (S_ua)'!B43</f>
        <v>13.229371471569983</v>
      </c>
      <c r="C41" s="26">
        <f>'Verstärker (S_uq)'!B43</f>
        <v>100.310145945133</v>
      </c>
      <c r="D41" s="83">
        <f t="shared" si="0"/>
        <v>0.13188467972926787</v>
      </c>
      <c r="E41" s="84">
        <f t="shared" si="6"/>
        <v>0.3</v>
      </c>
      <c r="F41" s="85">
        <f t="shared" si="2"/>
        <v>3.9565403918780361E-4</v>
      </c>
      <c r="I41" s="7">
        <f>'Messkette (S_ua)'!M43</f>
        <v>3150</v>
      </c>
      <c r="J41" s="28">
        <f>'Messkette (S_ua)'!N43</f>
        <v>179.11127377328683</v>
      </c>
      <c r="K41" s="28">
        <f>'Verstärker (S_uq)'!C43</f>
        <v>-1.68950000000001</v>
      </c>
      <c r="L41" s="28">
        <f t="shared" si="3"/>
        <v>180.80077377328683</v>
      </c>
      <c r="M41" s="28">
        <f t="shared" si="4"/>
        <v>180.00969537328683</v>
      </c>
      <c r="N41" s="28">
        <f t="shared" si="5"/>
        <v>9.6953732868314546E-3</v>
      </c>
      <c r="O41" s="86">
        <v>0.5</v>
      </c>
      <c r="R41" s="7">
        <v>3150</v>
      </c>
      <c r="S41" s="86">
        <v>100</v>
      </c>
      <c r="T41" s="58">
        <v>0.13188467972926801</v>
      </c>
      <c r="U41" s="28">
        <v>9.6953732868598798E-3</v>
      </c>
    </row>
    <row r="42" spans="1:21" x14ac:dyDescent="0.25">
      <c r="A42" s="7">
        <f>'Messkette (S_ua)'!A44</f>
        <v>4000</v>
      </c>
      <c r="B42" s="58">
        <f>'Messkette (S_ua)'!B44</f>
        <v>13.341884648504466</v>
      </c>
      <c r="C42" s="26">
        <f>'Verstärker (S_uq)'!B44</f>
        <v>100.31295451125899</v>
      </c>
      <c r="D42" s="83">
        <f t="shared" si="0"/>
        <v>0.13300260882064829</v>
      </c>
      <c r="E42" s="84">
        <f t="shared" si="6"/>
        <v>0.3</v>
      </c>
      <c r="F42" s="85">
        <f t="shared" si="2"/>
        <v>3.9900782646194488E-4</v>
      </c>
      <c r="I42" s="7">
        <f>'Messkette (S_ua)'!M44</f>
        <v>4000</v>
      </c>
      <c r="J42" s="28">
        <f>'Messkette (S_ua)'!N44</f>
        <v>178.83850156403332</v>
      </c>
      <c r="K42" s="28">
        <f>'Verstärker (S_uq)'!C44</f>
        <v>-2.16359999999997</v>
      </c>
      <c r="L42" s="28">
        <f t="shared" si="3"/>
        <v>181.0021015640333</v>
      </c>
      <c r="M42" s="28">
        <f t="shared" si="4"/>
        <v>179.99755756403329</v>
      </c>
      <c r="N42" s="28">
        <f t="shared" si="5"/>
        <v>-2.4424359667136741E-3</v>
      </c>
      <c r="O42" s="86">
        <v>0.5</v>
      </c>
      <c r="R42" s="7">
        <v>4000</v>
      </c>
      <c r="S42" s="86">
        <v>100</v>
      </c>
      <c r="T42" s="58">
        <v>0.13300260882064799</v>
      </c>
      <c r="U42" s="28">
        <v>-2.4424359667421002E-3</v>
      </c>
    </row>
    <row r="43" spans="1:21" x14ac:dyDescent="0.25">
      <c r="A43" s="7">
        <f>'Messkette (S_ua)'!A45</f>
        <v>5000</v>
      </c>
      <c r="B43" s="58">
        <f>'Messkette (S_ua)'!B45</f>
        <v>13.508841534277417</v>
      </c>
      <c r="C43" s="26">
        <f>'Verstärker (S_uq)'!B45</f>
        <v>100.311951451928</v>
      </c>
      <c r="D43" s="83">
        <f t="shared" si="0"/>
        <v>0.13466831557704462</v>
      </c>
      <c r="E43" s="84">
        <f t="shared" si="6"/>
        <v>0.4</v>
      </c>
      <c r="F43" s="85">
        <f t="shared" si="2"/>
        <v>5.3867326230817847E-4</v>
      </c>
      <c r="I43" s="7">
        <f>'Messkette (S_ua)'!M45</f>
        <v>5000</v>
      </c>
      <c r="J43" s="28">
        <f>'Messkette (S_ua)'!N45</f>
        <v>178.52822342068649</v>
      </c>
      <c r="K43" s="28">
        <f>'Verstärker (S_uq)'!C45</f>
        <v>-2.71940000000001</v>
      </c>
      <c r="L43" s="28">
        <f t="shared" si="3"/>
        <v>181.24762342068649</v>
      </c>
      <c r="M43" s="28">
        <f t="shared" si="4"/>
        <v>179.99194342068648</v>
      </c>
      <c r="N43" s="28">
        <f t="shared" si="5"/>
        <v>-8.0565793135178865E-3</v>
      </c>
      <c r="O43" s="86">
        <v>0.5</v>
      </c>
      <c r="R43" s="7">
        <v>5000</v>
      </c>
      <c r="S43" s="86">
        <v>100</v>
      </c>
      <c r="T43" s="58">
        <v>0.13466831557704401</v>
      </c>
      <c r="U43" s="28">
        <v>-8.0565793133473597E-3</v>
      </c>
    </row>
    <row r="44" spans="1:21" x14ac:dyDescent="0.25">
      <c r="A44" s="7">
        <f>'Messkette (S_ua)'!A46</f>
        <v>6300</v>
      </c>
      <c r="B44" s="58">
        <f>'Messkette (S_ua)'!B46</f>
        <v>13.795254158491616</v>
      </c>
      <c r="C44" s="26">
        <f>'Verstärker (S_uq)'!B46</f>
        <v>100.305200862631</v>
      </c>
      <c r="D44" s="83">
        <f t="shared" si="0"/>
        <v>0.13753279032245155</v>
      </c>
      <c r="E44" s="84">
        <f t="shared" si="6"/>
        <v>0.4</v>
      </c>
      <c r="F44" s="85">
        <f t="shared" si="2"/>
        <v>5.5013116128980631E-4</v>
      </c>
      <c r="I44" s="7">
        <f>'Messkette (S_ua)'!M46</f>
        <v>6300</v>
      </c>
      <c r="J44" s="28">
        <f>'Messkette (S_ua)'!N46</f>
        <v>178.15225237435516</v>
      </c>
      <c r="K44" s="28">
        <f>'Verstärker (S_uq)'!C46</f>
        <v>-3.43989999999997</v>
      </c>
      <c r="L44" s="28">
        <f t="shared" si="3"/>
        <v>181.59215237435512</v>
      </c>
      <c r="M44" s="28">
        <f t="shared" si="4"/>
        <v>180.00999557435512</v>
      </c>
      <c r="N44" s="28">
        <f t="shared" si="5"/>
        <v>9.9955743551163323E-3</v>
      </c>
      <c r="O44" s="86">
        <v>0.5</v>
      </c>
      <c r="R44" s="7">
        <v>6300</v>
      </c>
      <c r="S44" s="86">
        <v>100</v>
      </c>
      <c r="T44" s="58">
        <v>0.137532790322452</v>
      </c>
      <c r="U44" s="28">
        <v>9.9955743548889604E-3</v>
      </c>
    </row>
    <row r="45" spans="1:21" x14ac:dyDescent="0.25">
      <c r="A45" s="7">
        <f>'Messkette (S_ua)'!A48</f>
        <v>8000</v>
      </c>
      <c r="B45" s="58">
        <f>'Messkette (S_ua)'!B48</f>
        <v>14.326708777194002</v>
      </c>
      <c r="C45" s="26">
        <f>'Verstärker (S_uq)'!B48</f>
        <v>100.29038567631299</v>
      </c>
      <c r="D45" s="83">
        <f t="shared" si="0"/>
        <v>0.14285226525534983</v>
      </c>
      <c r="E45" s="84">
        <f t="shared" si="6"/>
        <v>0.4</v>
      </c>
      <c r="F45" s="85">
        <f t="shared" si="2"/>
        <v>5.7140906102139935E-4</v>
      </c>
      <c r="I45" s="7">
        <f>'Messkette (S_ua)'!M48</f>
        <v>8000</v>
      </c>
      <c r="J45" s="28">
        <f>'Messkette (S_ua)'!N48</f>
        <v>175.65755452544002</v>
      </c>
      <c r="K45" s="28">
        <f>'Verstärker (S_uq)'!C48</f>
        <v>-4.3818000000000001</v>
      </c>
      <c r="L45" s="28">
        <f t="shared" si="3"/>
        <v>180.03935452544002</v>
      </c>
      <c r="M45" s="28">
        <f t="shared" si="4"/>
        <v>178.03026652544003</v>
      </c>
      <c r="N45" s="28">
        <f t="shared" si="5"/>
        <v>-1.9697334745599733</v>
      </c>
      <c r="O45" s="86">
        <v>2</v>
      </c>
      <c r="R45" s="7">
        <v>8000</v>
      </c>
      <c r="S45" s="86">
        <v>100</v>
      </c>
      <c r="T45" s="58">
        <v>0.14285226525535</v>
      </c>
      <c r="U45" s="28">
        <v>-1.96973347455992</v>
      </c>
    </row>
    <row r="46" spans="1:21" x14ac:dyDescent="0.25">
      <c r="A46" s="7">
        <f>'Messkette (S_ua)'!A51</f>
        <v>10000</v>
      </c>
      <c r="B46" s="58">
        <f>'Messkette (S_ua)'!B51</f>
        <v>15.007071205304852</v>
      </c>
      <c r="C46" s="26">
        <f>'Verstärker (S_uq)'!B51</f>
        <v>100.26363408395601</v>
      </c>
      <c r="D46" s="83">
        <f t="shared" si="0"/>
        <v>0.1496761147988975</v>
      </c>
      <c r="E46" s="84">
        <f t="shared" si="6"/>
        <v>0.4</v>
      </c>
      <c r="F46" s="85">
        <f t="shared" si="2"/>
        <v>5.9870445919559011E-4</v>
      </c>
      <c r="I46" s="7">
        <f>'Messkette (S_ua)'!M51</f>
        <v>10000</v>
      </c>
      <c r="J46" s="28">
        <f>'Messkette (S_ua)'!N51</f>
        <v>176.92715494058666</v>
      </c>
      <c r="K46" s="28">
        <f>'Verstärker (S_uq)'!C51</f>
        <v>-5.4893999999999901</v>
      </c>
      <c r="L46" s="28">
        <f t="shared" si="3"/>
        <v>182.41655494058665</v>
      </c>
      <c r="M46" s="28">
        <f t="shared" si="4"/>
        <v>179.90519494058665</v>
      </c>
      <c r="N46" s="28">
        <f t="shared" si="5"/>
        <v>-9.4805059413346271E-2</v>
      </c>
      <c r="O46" s="86">
        <v>0.5</v>
      </c>
      <c r="R46" s="7">
        <v>10000</v>
      </c>
      <c r="S46" s="86">
        <v>100</v>
      </c>
      <c r="T46" s="58">
        <v>0.149676114798897</v>
      </c>
      <c r="U46" s="28">
        <v>-9.4805059413317905E-2</v>
      </c>
    </row>
    <row r="47" spans="1:21" x14ac:dyDescent="0.25">
      <c r="A47" t="str">
        <f>IF('Messkette (S_ua)'!A53&lt;&gt;"",'Messkette (S_ua)'!A53,"")</f>
        <v/>
      </c>
      <c r="B47" t="str">
        <f>IF('Messkette (S_ua)'!A53&lt;&gt;"",'Messkette (S_ua)'!B53/'Verstärker (S_uq)'!B55,"")</f>
        <v/>
      </c>
    </row>
    <row r="48" spans="1:21" x14ac:dyDescent="0.25">
      <c r="A48" t="str">
        <f>IF('Messkette (S_ua)'!A54&lt;&gt;"",'Messkette (S_ua)'!A54,"")</f>
        <v/>
      </c>
      <c r="B48" t="str">
        <f>IF('Messkette (S_ua)'!A54&lt;&gt;"",'Messkette (S_ua)'!B54/'Verstärker (S_uq)'!B56,"")</f>
        <v/>
      </c>
    </row>
    <row r="49" spans="1:15" x14ac:dyDescent="0.25">
      <c r="A49" t="str">
        <f>IF('Messkette (S_ua)'!A55&lt;&gt;"",'Messkette (S_ua)'!A55,"")</f>
        <v>Bei 8 kHz gibt es eine starke Gehäuseresonanz, zusätzliche Messungen in der Umgebung von 8 kHz</v>
      </c>
      <c r="B49" t="e">
        <f>IF('Messkette (S_ua)'!A55&lt;&gt;"",'Messkette (S_ua)'!B55/'Verstärker (S_uq)'!B57,"")</f>
        <v>#DIV/0!</v>
      </c>
    </row>
    <row r="50" spans="1:15" ht="13" x14ac:dyDescent="0.3">
      <c r="A50" s="78" t="s">
        <v>149</v>
      </c>
      <c r="B50" s="79"/>
      <c r="C50" s="79"/>
      <c r="D50" s="78" t="s">
        <v>136</v>
      </c>
      <c r="E50" s="79" t="s">
        <v>137</v>
      </c>
      <c r="F50" s="79" t="s">
        <v>138</v>
      </c>
      <c r="I50" s="87" t="s">
        <v>150</v>
      </c>
      <c r="J50" s="19"/>
      <c r="K50" s="19"/>
      <c r="L50" s="19"/>
      <c r="M50" s="19"/>
      <c r="N50" s="75"/>
      <c r="O50" s="19"/>
    </row>
    <row r="51" spans="1:15" ht="13" x14ac:dyDescent="0.3">
      <c r="A51" s="7" t="s">
        <v>24</v>
      </c>
      <c r="B51" t="s">
        <v>151</v>
      </c>
      <c r="C51" s="7" t="s">
        <v>152</v>
      </c>
      <c r="D51" s="52" t="s">
        <v>153</v>
      </c>
      <c r="E51" s="52" t="s">
        <v>142</v>
      </c>
      <c r="F51" s="52" t="s">
        <v>142</v>
      </c>
      <c r="I51" s="7" t="s">
        <v>24</v>
      </c>
      <c r="J51" t="s">
        <v>154</v>
      </c>
      <c r="K51" t="s">
        <v>155</v>
      </c>
      <c r="L51" s="81" t="s">
        <v>156</v>
      </c>
      <c r="M51" s="81" t="s">
        <v>157</v>
      </c>
      <c r="N51" s="82" t="s">
        <v>157</v>
      </c>
    </row>
    <row r="52" spans="1:15" ht="13" x14ac:dyDescent="0.3">
      <c r="A52" s="7"/>
      <c r="B52" t="s">
        <v>29</v>
      </c>
      <c r="C52" s="7" t="s">
        <v>22</v>
      </c>
      <c r="D52" s="52" t="s">
        <v>22</v>
      </c>
      <c r="I52" s="7"/>
      <c r="J52" t="s">
        <v>29</v>
      </c>
      <c r="K52" t="s">
        <v>23</v>
      </c>
      <c r="L52" t="s">
        <v>147</v>
      </c>
      <c r="M52" t="s">
        <v>134</v>
      </c>
      <c r="N52" s="52" t="s">
        <v>23</v>
      </c>
    </row>
    <row r="53" spans="1:15" ht="13" x14ac:dyDescent="0.3">
      <c r="A53" s="7"/>
      <c r="C53" s="7"/>
      <c r="D53" s="52"/>
    </row>
    <row r="54" spans="1:15" ht="13" x14ac:dyDescent="0.3">
      <c r="A54" s="7" t="s">
        <v>38</v>
      </c>
      <c r="B54" t="s">
        <v>39</v>
      </c>
      <c r="C54" s="7" t="s">
        <v>71</v>
      </c>
      <c r="D54" s="52" t="s">
        <v>117</v>
      </c>
      <c r="E54" s="7" t="s">
        <v>40</v>
      </c>
      <c r="F54" t="s">
        <v>117</v>
      </c>
      <c r="I54" s="7" t="s">
        <v>38</v>
      </c>
      <c r="J54" t="s">
        <v>41</v>
      </c>
      <c r="K54" t="s">
        <v>41</v>
      </c>
      <c r="L54" t="s">
        <v>41</v>
      </c>
      <c r="M54" t="s">
        <v>41</v>
      </c>
      <c r="N54" s="52" t="s">
        <v>41</v>
      </c>
    </row>
    <row r="55" spans="1:15" x14ac:dyDescent="0.25">
      <c r="A55" s="7"/>
      <c r="C55" s="7"/>
    </row>
    <row r="56" spans="1:15" ht="13" x14ac:dyDescent="0.3">
      <c r="A56" s="7">
        <v>160</v>
      </c>
      <c r="B56" s="83">
        <v>13.0261303695831</v>
      </c>
      <c r="C56" s="26">
        <v>100.111329555143</v>
      </c>
      <c r="D56" s="88">
        <v>0.13011644563573699</v>
      </c>
      <c r="E56" s="84">
        <v>0.2</v>
      </c>
      <c r="F56" s="85">
        <v>2.6023289127147399E-4</v>
      </c>
      <c r="I56">
        <v>7500</v>
      </c>
      <c r="J56" s="28">
        <f>'Messkette (S_ua)'!N47</f>
        <v>177.68721629232815</v>
      </c>
      <c r="K56">
        <f>'Verstärker (S_uq)'!C47</f>
        <v>-4.1046999999999798</v>
      </c>
      <c r="L56" s="28">
        <f>J56-K56</f>
        <v>181.79191629232812</v>
      </c>
      <c r="M56" s="28">
        <f>L56-I56*360*$K$2</f>
        <v>179.90839629232812</v>
      </c>
      <c r="N56" s="28">
        <f>M56+$K$3</f>
        <v>-9.160370767187942E-2</v>
      </c>
      <c r="O56" s="86"/>
    </row>
    <row r="57" spans="1:15" ht="13" x14ac:dyDescent="0.3">
      <c r="A57">
        <f>IF('Messkette (S_ua)'!A63&lt;&gt;"",'Messkette (S_ua)'!A63,"")</f>
        <v>8500</v>
      </c>
      <c r="B57" t="e">
        <f>IF('Messkette (S_ua)'!A63&lt;&gt;"",'Messkette (S_ua)'!E63/'Verstärker (S_uq)'!B65,"")</f>
        <v>#VALUE!</v>
      </c>
      <c r="I57" s="35">
        <v>8000</v>
      </c>
      <c r="J57" s="89">
        <f>AVERAGE(J56,J58)</f>
        <v>177.63075570359507</v>
      </c>
      <c r="K57" s="89">
        <f>AVERAGE(K56,K58)</f>
        <v>-4.38175000000001</v>
      </c>
      <c r="L57" s="89">
        <f>AVERAGE(L56,L58)</f>
        <v>182.01250570359508</v>
      </c>
      <c r="M57" s="89">
        <f>AVERAGE(M56,M58)</f>
        <v>180.00341770359509</v>
      </c>
      <c r="N57" s="89">
        <f>AVERAGE(N56,N58)</f>
        <v>3.4177035950904155E-3</v>
      </c>
    </row>
    <row r="58" spans="1:15" x14ac:dyDescent="0.25">
      <c r="A58">
        <f>IF('Messkette (S_ua)'!A64&lt;&gt;"",'Messkette (S_ua)'!A64,"")</f>
        <v>8750</v>
      </c>
      <c r="B58">
        <f>IF('Messkette (S_ua)'!A64&lt;&gt;"",'Messkette (S_ua)'!E64/'Verstärker (S_uq)'!B66,"")</f>
        <v>1.4560270353083002</v>
      </c>
      <c r="I58">
        <v>8500</v>
      </c>
      <c r="J58" s="28">
        <f>'Messkette (S_ua)'!N49</f>
        <v>177.57429511486203</v>
      </c>
      <c r="K58">
        <f>'Verstärker (S_uq)'!C49</f>
        <v>-4.6588000000000402</v>
      </c>
      <c r="L58" s="28">
        <f>J58-K58</f>
        <v>182.23309511486207</v>
      </c>
      <c r="M58" s="28">
        <f>L58-I58*360*$K$2</f>
        <v>180.09843911486206</v>
      </c>
      <c r="N58" s="28">
        <f>M58+$K$3</f>
        <v>9.8439114862060251E-2</v>
      </c>
    </row>
    <row r="59" spans="1:15" x14ac:dyDescent="0.25">
      <c r="A59">
        <f>IF('Messkette (S_ua)'!A65&lt;&gt;"",'Messkette (S_ua)'!A65,"")</f>
        <v>9000</v>
      </c>
      <c r="B59" t="e">
        <f>IF('Messkette (S_ua)'!A65&lt;&gt;"",'Messkette (S_ua)'!E65/'Verstärker (S_uq)'!B67,"")</f>
        <v>#VALUE!</v>
      </c>
    </row>
    <row r="60" spans="1:15" x14ac:dyDescent="0.25">
      <c r="A60" t="str">
        <f>IF('Messkette (S_ua)'!A66&lt;&gt;"",'Messkette (S_ua)'!A66,"")</f>
        <v/>
      </c>
      <c r="B60" t="str">
        <f>IF('Messkette (S_ua)'!A66&lt;&gt;"",'Messkette (S_ua)'!B66/'Verstärker (S_uq)'!B68,"")</f>
        <v/>
      </c>
    </row>
    <row r="61" spans="1:15" x14ac:dyDescent="0.25">
      <c r="A61" t="str">
        <f>IF('Messkette (S_ua)'!A67&lt;&gt;"",'Messkette (S_ua)'!A67,"")</f>
        <v/>
      </c>
      <c r="B61" t="str">
        <f>IF('Messkette (S_ua)'!A67&lt;&gt;"",'Messkette (S_ua)'!B67/'Verstärker (S_uq)'!B69,"")</f>
        <v/>
      </c>
    </row>
    <row r="62" spans="1:15" x14ac:dyDescent="0.25">
      <c r="A62" t="str">
        <f>IF('Messkette (S_ua)'!A68&lt;&gt;"",'Messkette (S_ua)'!A68,"")</f>
        <v/>
      </c>
      <c r="B62" t="str">
        <f>IF('Messkette (S_ua)'!A68&lt;&gt;"",'Messkette (S_ua)'!B68/'Verstärker (S_uq)'!B70,"")</f>
        <v/>
      </c>
    </row>
    <row r="63" spans="1:15" x14ac:dyDescent="0.25">
      <c r="A63" t="str">
        <f>IF('Messkette (S_ua)'!A69&lt;&gt;"",'Messkette (S_ua)'!A69,"")</f>
        <v/>
      </c>
      <c r="B63" t="str">
        <f>IF('Messkette (S_ua)'!A69&lt;&gt;"",'Messkette (S_ua)'!B69/'Verstärker (S_uq)'!B71,"")</f>
        <v/>
      </c>
    </row>
    <row r="64" spans="1:15" x14ac:dyDescent="0.25">
      <c r="A64" t="str">
        <f>IF('Messkette (S_ua)'!A70&lt;&gt;"",'Messkette (S_ua)'!A70,"")</f>
        <v/>
      </c>
      <c r="B64" t="str">
        <f>IF('Messkette (S_ua)'!A70&lt;&gt;"",'Messkette (S_ua)'!B70/'Verstärker (S_uq)'!B72,"")</f>
        <v/>
      </c>
    </row>
    <row r="65" spans="1:2" x14ac:dyDescent="0.25">
      <c r="A65" t="str">
        <f>IF('Messkette (S_ua)'!A71&lt;&gt;"",'Messkette (S_ua)'!A71,"")</f>
        <v/>
      </c>
      <c r="B65" t="str">
        <f>IF('Messkette (S_ua)'!A71&lt;&gt;"",'Messkette (S_ua)'!B71/'Verstärker (S_uq)'!B73,"")</f>
        <v/>
      </c>
    </row>
    <row r="66" spans="1:2" x14ac:dyDescent="0.25">
      <c r="A66" t="str">
        <f>IF('Messkette (S_ua)'!A72&lt;&gt;"",'Messkette (S_ua)'!A72,"")</f>
        <v/>
      </c>
      <c r="B66" t="str">
        <f>IF('Messkette (S_ua)'!A72&lt;&gt;"",'Messkette (S_ua)'!B72/'Verstärker (S_uq)'!B74,"")</f>
        <v/>
      </c>
    </row>
    <row r="67" spans="1:2" x14ac:dyDescent="0.25">
      <c r="A67" t="str">
        <f>IF('Messkette (S_ua)'!A73&lt;&gt;"",'Messkette (S_ua)'!A73,"")</f>
        <v/>
      </c>
      <c r="B67" t="str">
        <f>IF('Messkette (S_ua)'!A73&lt;&gt;"",'Messkette (S_ua)'!B73/'Verstärker (S_uq)'!B75,"")</f>
        <v/>
      </c>
    </row>
    <row r="68" spans="1:2" x14ac:dyDescent="0.25">
      <c r="A68" t="str">
        <f>IF('Messkette (S_ua)'!A74&lt;&gt;"",'Messkette (S_ua)'!A74,"")</f>
        <v/>
      </c>
      <c r="B68" t="str">
        <f>IF('Messkette (S_ua)'!A74&lt;&gt;"",'Messkette (S_ua)'!B74/'Verstärker (S_uq)'!B76,"")</f>
        <v/>
      </c>
    </row>
    <row r="69" spans="1:2" x14ac:dyDescent="0.25">
      <c r="A69" t="str">
        <f>IF('Messkette (S_ua)'!A75&lt;&gt;"",'Messkette (S_ua)'!A75,"")</f>
        <v/>
      </c>
      <c r="B69" t="str">
        <f>IF('Messkette (S_ua)'!A75&lt;&gt;"",'Messkette (S_ua)'!B75/'Verstärker (S_uq)'!B77,"")</f>
        <v/>
      </c>
    </row>
    <row r="70" spans="1:2" x14ac:dyDescent="0.25">
      <c r="A70" t="str">
        <f>IF('Messkette (S_ua)'!A76&lt;&gt;"",'Messkette (S_ua)'!A76,"")</f>
        <v/>
      </c>
      <c r="B70" t="str">
        <f>IF('Messkette (S_ua)'!A76&lt;&gt;"",'Messkette (S_ua)'!B76/'Verstärker (S_uq)'!B78,"")</f>
        <v/>
      </c>
    </row>
    <row r="71" spans="1:2" x14ac:dyDescent="0.25">
      <c r="A71" t="str">
        <f>IF('Messkette (S_ua)'!A77&lt;&gt;"",'Messkette (S_ua)'!A77,"")</f>
        <v/>
      </c>
      <c r="B71" t="str">
        <f>IF('Messkette (S_ua)'!A77&lt;&gt;"",'Messkette (S_ua)'!B77/'Verstärker (S_uq)'!B79,"")</f>
        <v/>
      </c>
    </row>
    <row r="72" spans="1:2" x14ac:dyDescent="0.25">
      <c r="A72" t="str">
        <f>IF('Messkette (S_ua)'!A78&lt;&gt;"",'Messkette (S_ua)'!A78,"")</f>
        <v/>
      </c>
      <c r="B72" t="str">
        <f>IF('Messkette (S_ua)'!A78&lt;&gt;"",'Messkette (S_ua)'!B78/'Verstärker (S_uq)'!B80,"")</f>
        <v/>
      </c>
    </row>
    <row r="73" spans="1:2" x14ac:dyDescent="0.25">
      <c r="A73" t="str">
        <f>IF('Messkette (S_ua)'!A79&lt;&gt;"",'Messkette (S_ua)'!A79,"")</f>
        <v/>
      </c>
      <c r="B73" t="str">
        <f>IF('Messkette (S_ua)'!A79&lt;&gt;"",'Messkette (S_ua)'!B79/'Verstärker (S_uq)'!B81,"")</f>
        <v/>
      </c>
    </row>
    <row r="74" spans="1:2" x14ac:dyDescent="0.25">
      <c r="A74" t="str">
        <f>IF('Messkette (S_ua)'!A80&lt;&gt;"",'Messkette (S_ua)'!A80,"")</f>
        <v/>
      </c>
      <c r="B74" t="str">
        <f>IF('Messkette (S_ua)'!A80&lt;&gt;"",'Messkette (S_ua)'!B80/'Verstärker (S_uq)'!B82,"")</f>
        <v/>
      </c>
    </row>
    <row r="75" spans="1:2" x14ac:dyDescent="0.25">
      <c r="A75" t="str">
        <f>IF('Messkette (S_ua)'!A81&lt;&gt;"",'Messkette (S_ua)'!A81,"")</f>
        <v/>
      </c>
      <c r="B75" t="str">
        <f>IF('Messkette (S_ua)'!A81&lt;&gt;"",'Messkette (S_ua)'!B81/'Verstärker (S_uq)'!B83,"")</f>
        <v/>
      </c>
    </row>
    <row r="76" spans="1:2" x14ac:dyDescent="0.25">
      <c r="A76" t="str">
        <f>IF('Messkette (S_ua)'!A82&lt;&gt;"",'Messkette (S_ua)'!A82,"")</f>
        <v/>
      </c>
      <c r="B76" t="str">
        <f>IF('Messkette (S_ua)'!A82&lt;&gt;"",'Messkette (S_ua)'!B82/'Verstärker (S_uq)'!B84,"")</f>
        <v/>
      </c>
    </row>
    <row r="77" spans="1:2" x14ac:dyDescent="0.25">
      <c r="A77" t="str">
        <f>IF('Messkette (S_ua)'!A83&lt;&gt;"",'Messkette (S_ua)'!A83,"")</f>
        <v/>
      </c>
      <c r="B77" t="str">
        <f>IF('Messkette (S_ua)'!A83&lt;&gt;"",'Messkette (S_ua)'!B83/'Verstärker (S_uq)'!B85,"")</f>
        <v/>
      </c>
    </row>
    <row r="78" spans="1:2" x14ac:dyDescent="0.25">
      <c r="A78" t="str">
        <f>IF('Messkette (S_ua)'!A84&lt;&gt;"",'Messkette (S_ua)'!A84,"")</f>
        <v/>
      </c>
      <c r="B78" t="str">
        <f>IF('Messkette (S_ua)'!A84&lt;&gt;"",'Messkette (S_ua)'!B84/'Verstärker (S_uq)'!B86,"")</f>
        <v/>
      </c>
    </row>
    <row r="79" spans="1:2" x14ac:dyDescent="0.25">
      <c r="A79" t="str">
        <f>IF('Messkette (S_ua)'!A85&lt;&gt;"",'Messkette (S_ua)'!A85,"")</f>
        <v/>
      </c>
      <c r="B79" t="str">
        <f>IF('Messkette (S_ua)'!A85&lt;&gt;"",'Messkette (S_ua)'!B85/'Verstärker (S_uq)'!B87,"")</f>
        <v/>
      </c>
    </row>
    <row r="80" spans="1:2" x14ac:dyDescent="0.25">
      <c r="A80" t="str">
        <f>IF('Messkette (S_ua)'!A86&lt;&gt;"",'Messkette (S_ua)'!A86,"")</f>
        <v/>
      </c>
      <c r="B80" t="str">
        <f>IF('Messkette (S_ua)'!A86&lt;&gt;"",'Messkette (S_ua)'!B86/'Verstärker (S_uq)'!B88,"")</f>
        <v/>
      </c>
    </row>
    <row r="81" spans="1:2" x14ac:dyDescent="0.25">
      <c r="A81" t="str">
        <f>IF('Messkette (S_ua)'!A87&lt;&gt;"",'Messkette (S_ua)'!A87,"")</f>
        <v/>
      </c>
      <c r="B81" t="str">
        <f>IF('Messkette (S_ua)'!A87&lt;&gt;"",'Messkette (S_ua)'!B87/'Verstärker (S_uq)'!B89,"")</f>
        <v/>
      </c>
    </row>
    <row r="82" spans="1:2" x14ac:dyDescent="0.25">
      <c r="A82" t="str">
        <f>IF('Messkette (S_ua)'!A88&lt;&gt;"",'Messkette (S_ua)'!A88,"")</f>
        <v/>
      </c>
      <c r="B82" t="str">
        <f>IF('Messkette (S_ua)'!A88&lt;&gt;"",'Messkette (S_ua)'!B88/'Verstärker (S_uq)'!B90,"")</f>
        <v/>
      </c>
    </row>
    <row r="83" spans="1:2" x14ac:dyDescent="0.25">
      <c r="A83" t="str">
        <f>IF('Messkette (S_ua)'!A89&lt;&gt;"",'Messkette (S_ua)'!A89,"")</f>
        <v/>
      </c>
      <c r="B83" t="str">
        <f>IF('Messkette (S_ua)'!A89&lt;&gt;"",'Messkette (S_ua)'!B89/'Verstärker (S_uq)'!B91,"")</f>
        <v/>
      </c>
    </row>
    <row r="84" spans="1:2" x14ac:dyDescent="0.25">
      <c r="A84" t="str">
        <f>IF('Messkette (S_ua)'!A90&lt;&gt;"",'Messkette (S_ua)'!A90,"")</f>
        <v/>
      </c>
      <c r="B84" t="str">
        <f>IF('Messkette (S_ua)'!A90&lt;&gt;"",'Messkette (S_ua)'!B90/'Verstärker (S_uq)'!B92,"")</f>
        <v/>
      </c>
    </row>
    <row r="85" spans="1:2" x14ac:dyDescent="0.25">
      <c r="A85" t="str">
        <f>IF('Messkette (S_ua)'!A91&lt;&gt;"",'Messkette (S_ua)'!A91,"")</f>
        <v/>
      </c>
      <c r="B85" t="str">
        <f>IF('Messkette (S_ua)'!A91&lt;&gt;"",'Messkette (S_ua)'!B91/'Verstärker (S_uq)'!B93,"")</f>
        <v/>
      </c>
    </row>
  </sheetData>
  <mergeCells count="1">
    <mergeCell ref="E1:F1"/>
  </mergeCells>
  <pageMargins left="0.78749999999999998" right="0.78749999999999998" top="1.0249999999999999" bottom="1.0249999999999999" header="0.78749999999999998" footer="0.78749999999999998"/>
  <pageSetup paperSize="9" orientation="portrait" horizontalDpi="300" verticalDpi="300"/>
  <headerFooter>
    <oddHeader>&amp;C&amp;A</oddHeader>
    <oddFooter>&amp;CSeite &amp;P</oddFooter>
  </headerFooter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64"/>
  <sheetViews>
    <sheetView tabSelected="1" zoomScale="130" zoomScaleNormal="130" workbookViewId="0">
      <selection activeCell="A4" sqref="A4"/>
    </sheetView>
  </sheetViews>
  <sheetFormatPr baseColWidth="10" defaultColWidth="10.6328125" defaultRowHeight="12.5" x14ac:dyDescent="0.25"/>
  <cols>
    <col min="1" max="1" width="49.90625" customWidth="1"/>
    <col min="2" max="2" width="55.7265625" customWidth="1"/>
    <col min="3" max="3" width="44.36328125" customWidth="1"/>
    <col min="4" max="4" width="9" customWidth="1"/>
    <col min="5" max="5" width="20.453125" customWidth="1"/>
    <col min="6" max="6" width="26.08984375" customWidth="1"/>
    <col min="9" max="9" width="19.90625" customWidth="1"/>
  </cols>
  <sheetData>
    <row r="1" spans="1:10" ht="75" x14ac:dyDescent="0.25">
      <c r="A1" s="37" t="s">
        <v>24</v>
      </c>
      <c r="B1" s="38" t="s">
        <v>43</v>
      </c>
      <c r="C1" s="39" t="s">
        <v>44</v>
      </c>
      <c r="D1" s="39" t="s">
        <v>45</v>
      </c>
      <c r="E1" s="39" t="s">
        <v>46</v>
      </c>
      <c r="F1" s="39" t="s">
        <v>47</v>
      </c>
      <c r="G1" s="39" t="s">
        <v>48</v>
      </c>
      <c r="H1" s="39" t="s">
        <v>49</v>
      </c>
      <c r="I1" s="39" t="s">
        <v>47</v>
      </c>
      <c r="J1" s="39" t="s">
        <v>48</v>
      </c>
    </row>
    <row r="2" spans="1:10" ht="15.5" x14ac:dyDescent="0.3">
      <c r="A2" s="37" t="s">
        <v>50</v>
      </c>
      <c r="B2" s="38" t="s">
        <v>51</v>
      </c>
      <c r="C2" s="38" t="s">
        <v>52</v>
      </c>
      <c r="D2" s="38" t="s">
        <v>53</v>
      </c>
      <c r="E2" s="40"/>
      <c r="F2" s="40" t="s">
        <v>54</v>
      </c>
      <c r="G2" s="40" t="s">
        <v>54</v>
      </c>
      <c r="H2" s="40"/>
      <c r="I2" s="40" t="s">
        <v>55</v>
      </c>
      <c r="J2" s="40" t="s">
        <v>55</v>
      </c>
    </row>
    <row r="3" spans="1:10" ht="13" x14ac:dyDescent="0.3">
      <c r="A3" s="41" t="s">
        <v>56</v>
      </c>
      <c r="B3" s="41" t="s">
        <v>57</v>
      </c>
      <c r="C3" s="41" t="s">
        <v>58</v>
      </c>
      <c r="D3" s="41"/>
      <c r="E3" s="41"/>
      <c r="F3" s="41" t="s">
        <v>59</v>
      </c>
      <c r="G3" s="41"/>
      <c r="H3" s="41"/>
      <c r="I3" s="41" t="s">
        <v>59</v>
      </c>
      <c r="J3" s="41"/>
    </row>
    <row r="4" spans="1:10" ht="52" x14ac:dyDescent="0.3">
      <c r="A4" s="42" t="s">
        <v>60</v>
      </c>
      <c r="B4" s="42" t="s">
        <v>61</v>
      </c>
      <c r="C4" s="42" t="s">
        <v>62</v>
      </c>
      <c r="D4" s="41"/>
      <c r="E4" s="41"/>
      <c r="F4" s="42" t="s">
        <v>63</v>
      </c>
      <c r="G4" s="41"/>
      <c r="H4" s="41"/>
      <c r="I4" s="42" t="s">
        <v>63</v>
      </c>
      <c r="J4" s="41"/>
    </row>
    <row r="5" spans="1:10" ht="14" x14ac:dyDescent="0.3">
      <c r="A5" s="43">
        <v>10</v>
      </c>
      <c r="B5" s="44">
        <v>5</v>
      </c>
      <c r="C5" s="45">
        <v>0.13017373820962</v>
      </c>
      <c r="D5" s="44">
        <v>0.1</v>
      </c>
      <c r="E5" s="45" t="s">
        <v>64</v>
      </c>
      <c r="F5" s="45">
        <v>-1.7826800471681298E-2</v>
      </c>
      <c r="G5" s="45">
        <v>0.2</v>
      </c>
      <c r="H5" s="45" t="s">
        <v>64</v>
      </c>
      <c r="I5" s="45">
        <f t="shared" ref="I5:I35" si="0">F5/180*PI()</f>
        <v>-3.1113636332691678E-4</v>
      </c>
      <c r="J5" s="45">
        <f t="shared" ref="J5:J35" si="1">G5/180*PI()</f>
        <v>3.4906585039886592E-3</v>
      </c>
    </row>
    <row r="6" spans="1:10" ht="14" x14ac:dyDescent="0.3">
      <c r="A6" s="43">
        <v>12.5</v>
      </c>
      <c r="B6" s="44">
        <v>5</v>
      </c>
      <c r="C6" s="45">
        <v>0.13017373820962</v>
      </c>
      <c r="D6" s="44">
        <v>0.1</v>
      </c>
      <c r="E6" s="45" t="s">
        <v>64</v>
      </c>
      <c r="F6" s="45">
        <v>-2.52851128610132E-2</v>
      </c>
      <c r="G6" s="45">
        <v>0.2</v>
      </c>
      <c r="H6" s="45" t="s">
        <v>64</v>
      </c>
      <c r="I6" s="45">
        <f t="shared" si="0"/>
        <v>-4.413084711630437E-4</v>
      </c>
      <c r="J6" s="45">
        <f t="shared" si="1"/>
        <v>3.4906585039886592E-3</v>
      </c>
    </row>
    <row r="7" spans="1:10" ht="14" x14ac:dyDescent="0.3">
      <c r="A7" s="43">
        <v>16</v>
      </c>
      <c r="B7" s="44">
        <v>5</v>
      </c>
      <c r="C7" s="45">
        <v>0.13015947168353401</v>
      </c>
      <c r="D7" s="44">
        <v>0.1</v>
      </c>
      <c r="E7" s="45" t="s">
        <v>64</v>
      </c>
      <c r="F7" s="45">
        <v>-2.3562776864480401E-2</v>
      </c>
      <c r="G7" s="45">
        <v>0.2</v>
      </c>
      <c r="H7" s="45" t="s">
        <v>64</v>
      </c>
      <c r="I7" s="45">
        <f t="shared" si="0"/>
        <v>-4.1124803719792873E-4</v>
      </c>
      <c r="J7" s="45">
        <f t="shared" si="1"/>
        <v>3.4906585039886592E-3</v>
      </c>
    </row>
    <row r="8" spans="1:10" ht="14" x14ac:dyDescent="0.3">
      <c r="A8" s="43">
        <v>20</v>
      </c>
      <c r="B8" s="44">
        <v>10</v>
      </c>
      <c r="C8" s="45">
        <v>0.13015905674748299</v>
      </c>
      <c r="D8" s="44">
        <v>0.1</v>
      </c>
      <c r="E8" s="45" t="s">
        <v>64</v>
      </c>
      <c r="F8" s="45">
        <v>-1.77440345198079E-2</v>
      </c>
      <c r="G8" s="45">
        <v>0.2</v>
      </c>
      <c r="H8" s="45" t="s">
        <v>64</v>
      </c>
      <c r="I8" s="45">
        <f t="shared" si="0"/>
        <v>-3.0969182495817882E-4</v>
      </c>
      <c r="J8" s="45">
        <f t="shared" si="1"/>
        <v>3.4906585039886592E-3</v>
      </c>
    </row>
    <row r="9" spans="1:10" ht="14" x14ac:dyDescent="0.3">
      <c r="A9" s="43">
        <v>25</v>
      </c>
      <c r="B9" s="44">
        <v>10</v>
      </c>
      <c r="C9" s="45">
        <v>0.13016629721155101</v>
      </c>
      <c r="D9" s="44">
        <v>0.1</v>
      </c>
      <c r="E9" s="45" t="s">
        <v>64</v>
      </c>
      <c r="F9" s="45">
        <v>-6.1026611033128102E-3</v>
      </c>
      <c r="G9" s="45">
        <v>0.2</v>
      </c>
      <c r="H9" s="45" t="s">
        <v>64</v>
      </c>
      <c r="I9" s="45">
        <f t="shared" si="0"/>
        <v>-1.0651152938619838E-4</v>
      </c>
      <c r="J9" s="45">
        <f t="shared" si="1"/>
        <v>3.4906585039886592E-3</v>
      </c>
    </row>
    <row r="10" spans="1:10" ht="14" x14ac:dyDescent="0.3">
      <c r="A10" s="43">
        <v>31.5</v>
      </c>
      <c r="B10" s="44">
        <v>10</v>
      </c>
      <c r="C10" s="45">
        <v>0.13016757529951001</v>
      </c>
      <c r="D10" s="44">
        <v>0.1</v>
      </c>
      <c r="E10" s="45" t="s">
        <v>64</v>
      </c>
      <c r="F10" s="45">
        <v>-1.1505674090926701E-2</v>
      </c>
      <c r="G10" s="45">
        <v>0.2</v>
      </c>
      <c r="H10" s="45" t="s">
        <v>64</v>
      </c>
      <c r="I10" s="45">
        <f t="shared" si="0"/>
        <v>-2.0081189554807638E-4</v>
      </c>
      <c r="J10" s="45">
        <f t="shared" si="1"/>
        <v>3.4906585039886592E-3</v>
      </c>
    </row>
    <row r="11" spans="1:10" ht="14" x14ac:dyDescent="0.3">
      <c r="A11" s="43">
        <v>40</v>
      </c>
      <c r="B11" s="44">
        <v>10</v>
      </c>
      <c r="C11" s="45">
        <v>0.13017466095125699</v>
      </c>
      <c r="D11" s="44">
        <v>0.1</v>
      </c>
      <c r="E11" s="45" t="s">
        <v>64</v>
      </c>
      <c r="F11" s="45">
        <v>-1.5584762189632799E-2</v>
      </c>
      <c r="G11" s="45">
        <v>0.2</v>
      </c>
      <c r="H11" s="45" t="s">
        <v>64</v>
      </c>
      <c r="I11" s="45">
        <f t="shared" si="0"/>
        <v>-2.7200541334941326E-4</v>
      </c>
      <c r="J11" s="45">
        <f t="shared" si="1"/>
        <v>3.4906585039886592E-3</v>
      </c>
    </row>
    <row r="12" spans="1:10" ht="14" x14ac:dyDescent="0.3">
      <c r="A12" s="43">
        <v>50</v>
      </c>
      <c r="B12" s="44">
        <v>50</v>
      </c>
      <c r="C12" s="45">
        <v>0.13015758957479401</v>
      </c>
      <c r="D12" s="44">
        <v>0.1</v>
      </c>
      <c r="E12" s="45" t="s">
        <v>64</v>
      </c>
      <c r="F12" s="45">
        <v>-8.1267904936055402E-3</v>
      </c>
      <c r="G12" s="45">
        <v>0.2</v>
      </c>
      <c r="H12" s="45" t="s">
        <v>64</v>
      </c>
      <c r="I12" s="45">
        <f t="shared" si="0"/>
        <v>-1.4183925173319185E-4</v>
      </c>
      <c r="J12" s="45">
        <f t="shared" si="1"/>
        <v>3.4906585039886592E-3</v>
      </c>
    </row>
    <row r="13" spans="1:10" ht="14" x14ac:dyDescent="0.3">
      <c r="A13" s="43">
        <v>63</v>
      </c>
      <c r="B13" s="44">
        <v>50</v>
      </c>
      <c r="C13" s="45">
        <v>0.130126298816025</v>
      </c>
      <c r="D13" s="44">
        <v>0.1</v>
      </c>
      <c r="E13" s="45" t="s">
        <v>64</v>
      </c>
      <c r="F13" s="45">
        <v>5.9164171855741199E-4</v>
      </c>
      <c r="G13" s="45">
        <v>0.2</v>
      </c>
      <c r="H13" s="45" t="s">
        <v>64</v>
      </c>
      <c r="I13" s="45">
        <f t="shared" si="0"/>
        <v>1.0326095980984475E-5</v>
      </c>
      <c r="J13" s="45">
        <f t="shared" si="1"/>
        <v>3.4906585039886592E-3</v>
      </c>
    </row>
    <row r="14" spans="1:10" ht="14" x14ac:dyDescent="0.3">
      <c r="A14" s="43">
        <v>80</v>
      </c>
      <c r="B14" s="44">
        <v>50</v>
      </c>
      <c r="C14" s="45">
        <v>0.13013459692500701</v>
      </c>
      <c r="D14" s="44">
        <v>0.1</v>
      </c>
      <c r="E14" s="45" t="s">
        <v>64</v>
      </c>
      <c r="F14" s="45">
        <v>1.0920759726872099E-2</v>
      </c>
      <c r="G14" s="45">
        <v>0.2</v>
      </c>
      <c r="H14" s="45" t="s">
        <v>64</v>
      </c>
      <c r="I14" s="45">
        <f t="shared" si="0"/>
        <v>1.906032140531148E-4</v>
      </c>
      <c r="J14" s="45">
        <f t="shared" si="1"/>
        <v>3.4906585039886592E-3</v>
      </c>
    </row>
    <row r="15" spans="1:10" ht="14" x14ac:dyDescent="0.3">
      <c r="A15" s="43">
        <v>100</v>
      </c>
      <c r="B15" s="44">
        <v>50</v>
      </c>
      <c r="C15" s="45">
        <v>0.130120263249346</v>
      </c>
      <c r="D15" s="44">
        <v>0.1</v>
      </c>
      <c r="E15" s="45" t="s">
        <v>64</v>
      </c>
      <c r="F15" s="45">
        <v>-1.00782120497911E-2</v>
      </c>
      <c r="G15" s="45">
        <v>0.2</v>
      </c>
      <c r="H15" s="45" t="s">
        <v>64</v>
      </c>
      <c r="I15" s="45">
        <f t="shared" si="0"/>
        <v>-1.758979829830214E-4</v>
      </c>
      <c r="J15" s="45">
        <f t="shared" si="1"/>
        <v>3.4906585039886592E-3</v>
      </c>
    </row>
    <row r="16" spans="1:10" ht="14" x14ac:dyDescent="0.3">
      <c r="A16" s="43">
        <v>125</v>
      </c>
      <c r="B16" s="44">
        <v>50</v>
      </c>
      <c r="C16" s="45">
        <v>0.13012202118341001</v>
      </c>
      <c r="D16" s="44">
        <v>0.1</v>
      </c>
      <c r="E16" s="45" t="s">
        <v>64</v>
      </c>
      <c r="F16" s="45">
        <v>-9.83367995959839E-3</v>
      </c>
      <c r="G16" s="45">
        <v>0.2</v>
      </c>
      <c r="H16" s="45" t="s">
        <v>64</v>
      </c>
      <c r="I16" s="45">
        <f t="shared" si="0"/>
        <v>-1.7163009288237487E-4</v>
      </c>
      <c r="J16" s="45">
        <f t="shared" si="1"/>
        <v>3.4906585039886592E-3</v>
      </c>
    </row>
    <row r="17" spans="1:10" ht="14" x14ac:dyDescent="0.3">
      <c r="A17" s="43">
        <v>160</v>
      </c>
      <c r="B17" s="44">
        <v>50</v>
      </c>
      <c r="C17" s="45">
        <v>0.13011644563573699</v>
      </c>
      <c r="D17" s="44">
        <v>0.1</v>
      </c>
      <c r="E17" s="45" t="s">
        <v>64</v>
      </c>
      <c r="F17" s="45">
        <v>-1.8369712367700701E-3</v>
      </c>
      <c r="G17" s="45">
        <v>0.2</v>
      </c>
      <c r="H17" s="45" t="s">
        <v>64</v>
      </c>
      <c r="I17" s="45">
        <f t="shared" si="0"/>
        <v>-3.2061196346070049E-5</v>
      </c>
      <c r="J17" s="45">
        <f t="shared" si="1"/>
        <v>3.4906585039886592E-3</v>
      </c>
    </row>
    <row r="18" spans="1:10" ht="14" x14ac:dyDescent="0.3">
      <c r="A18" s="43">
        <v>200</v>
      </c>
      <c r="B18" s="44">
        <v>50</v>
      </c>
      <c r="C18" s="45">
        <v>0.130118305551815</v>
      </c>
      <c r="D18" s="44">
        <v>0.1</v>
      </c>
      <c r="E18" s="45" t="s">
        <v>64</v>
      </c>
      <c r="F18" s="45">
        <v>-1.02850594316806E-3</v>
      </c>
      <c r="G18" s="45">
        <v>0.2</v>
      </c>
      <c r="H18" s="45" t="s">
        <v>64</v>
      </c>
      <c r="I18" s="45">
        <f t="shared" si="0"/>
        <v>-1.7950815084612325E-5</v>
      </c>
      <c r="J18" s="45">
        <f t="shared" si="1"/>
        <v>3.4906585039886592E-3</v>
      </c>
    </row>
    <row r="19" spans="1:10" ht="14" x14ac:dyDescent="0.3">
      <c r="A19" s="43">
        <v>250</v>
      </c>
      <c r="B19" s="44">
        <v>50</v>
      </c>
      <c r="C19" s="45">
        <v>0.13013826946510301</v>
      </c>
      <c r="D19" s="44">
        <v>0.1</v>
      </c>
      <c r="E19" s="45" t="s">
        <v>64</v>
      </c>
      <c r="F19" s="45">
        <v>4.21281808451113E-3</v>
      </c>
      <c r="G19" s="45">
        <v>0.2</v>
      </c>
      <c r="H19" s="45" t="s">
        <v>64</v>
      </c>
      <c r="I19" s="45">
        <f t="shared" si="0"/>
        <v>7.3527546362279938E-5</v>
      </c>
      <c r="J19" s="45">
        <f t="shared" si="1"/>
        <v>3.4906585039886592E-3</v>
      </c>
    </row>
    <row r="20" spans="1:10" ht="14" x14ac:dyDescent="0.3">
      <c r="A20" s="43">
        <v>315</v>
      </c>
      <c r="B20" s="44">
        <v>50</v>
      </c>
      <c r="C20" s="45">
        <v>0.13013733265719199</v>
      </c>
      <c r="D20" s="44">
        <v>0.1</v>
      </c>
      <c r="E20" s="45" t="s">
        <v>64</v>
      </c>
      <c r="F20" s="45">
        <v>3.43192495074618E-3</v>
      </c>
      <c r="G20" s="45">
        <v>0.2</v>
      </c>
      <c r="H20" s="45" t="s">
        <v>64</v>
      </c>
      <c r="I20" s="45">
        <f t="shared" si="0"/>
        <v>5.9898390071865069E-5</v>
      </c>
      <c r="J20" s="45">
        <f t="shared" si="1"/>
        <v>3.4906585039886592E-3</v>
      </c>
    </row>
    <row r="21" spans="1:10" ht="14" x14ac:dyDescent="0.3">
      <c r="A21" s="43">
        <v>400</v>
      </c>
      <c r="B21" s="44">
        <v>50</v>
      </c>
      <c r="C21" s="45">
        <v>0.130152438649662</v>
      </c>
      <c r="D21" s="44">
        <v>0.1</v>
      </c>
      <c r="E21" s="45" t="s">
        <v>64</v>
      </c>
      <c r="F21" s="45">
        <v>2.5073489729550099E-3</v>
      </c>
      <c r="G21" s="45">
        <v>0.2</v>
      </c>
      <c r="H21" s="45" t="s">
        <v>64</v>
      </c>
      <c r="I21" s="45">
        <f t="shared" si="0"/>
        <v>4.3761495074563176E-5</v>
      </c>
      <c r="J21" s="45">
        <f t="shared" si="1"/>
        <v>3.4906585039886592E-3</v>
      </c>
    </row>
    <row r="22" spans="1:10" ht="14" x14ac:dyDescent="0.3">
      <c r="A22" s="43">
        <v>500</v>
      </c>
      <c r="B22" s="44">
        <v>50</v>
      </c>
      <c r="C22" s="45">
        <v>0.13017871236935499</v>
      </c>
      <c r="D22" s="44">
        <v>0.1</v>
      </c>
      <c r="E22" s="45" t="s">
        <v>64</v>
      </c>
      <c r="F22" s="45">
        <v>5.6344737513143199E-3</v>
      </c>
      <c r="G22" s="45">
        <v>0.2</v>
      </c>
      <c r="H22" s="45" t="s">
        <v>64</v>
      </c>
      <c r="I22" s="45">
        <f t="shared" si="0"/>
        <v>9.8340118577631055E-5</v>
      </c>
      <c r="J22" s="45">
        <f t="shared" si="1"/>
        <v>3.4906585039886592E-3</v>
      </c>
    </row>
    <row r="23" spans="1:10" ht="14" x14ac:dyDescent="0.3">
      <c r="A23" s="46">
        <v>630</v>
      </c>
      <c r="B23" s="46">
        <v>50</v>
      </c>
      <c r="C23" s="47">
        <v>0.130171340678405</v>
      </c>
      <c r="D23" s="44">
        <v>0.1</v>
      </c>
      <c r="E23" s="45" t="s">
        <v>64</v>
      </c>
      <c r="F23" s="45">
        <v>3.0221694642222002E-2</v>
      </c>
      <c r="G23" s="45">
        <v>0.2</v>
      </c>
      <c r="H23" s="45" t="s">
        <v>64</v>
      </c>
      <c r="I23" s="45">
        <f t="shared" si="0"/>
        <v>5.2746807703910362E-4</v>
      </c>
      <c r="J23" s="45">
        <f t="shared" si="1"/>
        <v>3.4906585039886592E-3</v>
      </c>
    </row>
    <row r="24" spans="1:10" ht="14" x14ac:dyDescent="0.3">
      <c r="A24" s="46">
        <v>800</v>
      </c>
      <c r="B24" s="46">
        <v>50</v>
      </c>
      <c r="C24" s="47">
        <v>0.13027003950784799</v>
      </c>
      <c r="D24" s="44">
        <v>0.1</v>
      </c>
      <c r="E24" s="45" t="s">
        <v>64</v>
      </c>
      <c r="F24" s="45">
        <v>1.5786022931024501E-2</v>
      </c>
      <c r="G24" s="45">
        <v>0.2</v>
      </c>
      <c r="H24" s="45" t="s">
        <v>64</v>
      </c>
      <c r="I24" s="45">
        <f t="shared" si="0"/>
        <v>2.7551807594170327E-4</v>
      </c>
      <c r="J24" s="45">
        <f t="shared" si="1"/>
        <v>3.4906585039886592E-3</v>
      </c>
    </row>
    <row r="25" spans="1:10" ht="14" x14ac:dyDescent="0.3">
      <c r="A25" s="46">
        <v>1000</v>
      </c>
      <c r="B25" s="46">
        <v>100</v>
      </c>
      <c r="C25" s="47">
        <v>0.130330599834662</v>
      </c>
      <c r="D25" s="44">
        <v>0.1</v>
      </c>
      <c r="E25" s="45" t="s">
        <v>64</v>
      </c>
      <c r="F25" s="45">
        <v>7.8908793511231999E-3</v>
      </c>
      <c r="G25" s="45">
        <v>0.2</v>
      </c>
      <c r="H25" s="45" t="s">
        <v>64</v>
      </c>
      <c r="I25" s="45">
        <f t="shared" si="0"/>
        <v>1.3772182555473356E-4</v>
      </c>
      <c r="J25" s="45">
        <f t="shared" si="1"/>
        <v>3.4906585039886592E-3</v>
      </c>
    </row>
    <row r="26" spans="1:10" ht="14" x14ac:dyDescent="0.3">
      <c r="A26" s="46">
        <v>1250</v>
      </c>
      <c r="B26" s="46">
        <v>100</v>
      </c>
      <c r="C26" s="47">
        <v>0.130442639493072</v>
      </c>
      <c r="D26" s="44">
        <v>0.1</v>
      </c>
      <c r="E26" s="45" t="s">
        <v>64</v>
      </c>
      <c r="F26" s="45">
        <v>-7.1670683053355298E-3</v>
      </c>
      <c r="G26" s="45">
        <v>0.5</v>
      </c>
      <c r="H26" s="45" t="s">
        <v>64</v>
      </c>
      <c r="I26" s="45">
        <f t="shared" si="0"/>
        <v>-1.2508893964343528E-4</v>
      </c>
      <c r="J26" s="45">
        <f t="shared" si="1"/>
        <v>8.7266462599716477E-3</v>
      </c>
    </row>
    <row r="27" spans="1:10" ht="14" x14ac:dyDescent="0.3">
      <c r="A27" s="46">
        <v>1600</v>
      </c>
      <c r="B27" s="46">
        <v>100</v>
      </c>
      <c r="C27" s="47">
        <v>0.13057528843857999</v>
      </c>
      <c r="D27" s="44">
        <v>0.1</v>
      </c>
      <c r="E27" s="45" t="s">
        <v>64</v>
      </c>
      <c r="F27" s="45">
        <v>2.4439885325762099E-3</v>
      </c>
      <c r="G27" s="45">
        <v>0.5</v>
      </c>
      <c r="H27" s="45" t="s">
        <v>64</v>
      </c>
      <c r="I27" s="45">
        <f t="shared" si="0"/>
        <v>4.2655646774439558E-5</v>
      </c>
      <c r="J27" s="45">
        <f t="shared" si="1"/>
        <v>8.7266462599716477E-3</v>
      </c>
    </row>
    <row r="28" spans="1:10" ht="14" x14ac:dyDescent="0.3">
      <c r="A28" s="46">
        <v>2000</v>
      </c>
      <c r="B28" s="46">
        <v>100</v>
      </c>
      <c r="C28" s="47">
        <v>0.13084785945929001</v>
      </c>
      <c r="D28" s="44">
        <v>0.1</v>
      </c>
      <c r="E28" s="45" t="s">
        <v>64</v>
      </c>
      <c r="F28" s="45">
        <v>3.3859798543858198E-3</v>
      </c>
      <c r="G28" s="45">
        <v>0.5</v>
      </c>
      <c r="H28" s="45" t="s">
        <v>64</v>
      </c>
      <c r="I28" s="45">
        <f t="shared" si="0"/>
        <v>5.909649686523072E-5</v>
      </c>
      <c r="J28" s="45">
        <f t="shared" si="1"/>
        <v>8.7266462599716477E-3</v>
      </c>
    </row>
    <row r="29" spans="1:10" ht="14" x14ac:dyDescent="0.3">
      <c r="A29" s="46">
        <v>2500</v>
      </c>
      <c r="B29" s="46">
        <v>100</v>
      </c>
      <c r="C29" s="47">
        <v>0.131236788024191</v>
      </c>
      <c r="D29" s="44">
        <v>0.1</v>
      </c>
      <c r="E29" s="45" t="s">
        <v>64</v>
      </c>
      <c r="F29" s="45">
        <v>7.4939849422150902E-3</v>
      </c>
      <c r="G29" s="45">
        <v>0.5</v>
      </c>
      <c r="H29" s="45" t="s">
        <v>64</v>
      </c>
      <c r="I29" s="45">
        <f t="shared" si="0"/>
        <v>1.3079471133653031E-4</v>
      </c>
      <c r="J29" s="45">
        <f t="shared" si="1"/>
        <v>8.7266462599716477E-3</v>
      </c>
    </row>
    <row r="30" spans="1:10" ht="14" x14ac:dyDescent="0.3">
      <c r="A30" s="46">
        <v>3150</v>
      </c>
      <c r="B30" s="46">
        <v>100</v>
      </c>
      <c r="C30" s="47">
        <v>0.13188467972926801</v>
      </c>
      <c r="D30" s="44">
        <v>0.1</v>
      </c>
      <c r="E30" s="45" t="s">
        <v>64</v>
      </c>
      <c r="F30" s="45">
        <v>9.6953732868598798E-3</v>
      </c>
      <c r="G30" s="45">
        <v>0.5</v>
      </c>
      <c r="H30" s="45" t="s">
        <v>64</v>
      </c>
      <c r="I30" s="45">
        <f t="shared" si="0"/>
        <v>1.6921618606560959E-4</v>
      </c>
      <c r="J30" s="45">
        <f t="shared" si="1"/>
        <v>8.7266462599716477E-3</v>
      </c>
    </row>
    <row r="31" spans="1:10" ht="14" x14ac:dyDescent="0.3">
      <c r="A31" s="46">
        <v>4000</v>
      </c>
      <c r="B31" s="46">
        <v>100</v>
      </c>
      <c r="C31" s="47">
        <v>0.13300260882064799</v>
      </c>
      <c r="D31" s="44">
        <v>0.1</v>
      </c>
      <c r="E31" s="45" t="s">
        <v>64</v>
      </c>
      <c r="F31" s="45">
        <v>-2.4424359667421002E-3</v>
      </c>
      <c r="G31" s="45">
        <v>0.5</v>
      </c>
      <c r="H31" s="45" t="s">
        <v>64</v>
      </c>
      <c r="I31" s="45">
        <f t="shared" si="0"/>
        <v>-4.2628549388780372E-5</v>
      </c>
      <c r="J31" s="45">
        <f t="shared" si="1"/>
        <v>8.7266462599716477E-3</v>
      </c>
    </row>
    <row r="32" spans="1:10" ht="14" x14ac:dyDescent="0.3">
      <c r="A32" s="46">
        <v>5000</v>
      </c>
      <c r="B32" s="46">
        <v>100</v>
      </c>
      <c r="C32" s="47">
        <v>0.13466831557704401</v>
      </c>
      <c r="D32" s="44">
        <v>0.1</v>
      </c>
      <c r="E32" s="45" t="s">
        <v>64</v>
      </c>
      <c r="F32" s="45">
        <v>-8.0565793133473597E-3</v>
      </c>
      <c r="G32" s="45">
        <v>0.5</v>
      </c>
      <c r="H32" s="45" t="s">
        <v>64</v>
      </c>
      <c r="I32" s="45">
        <f t="shared" si="0"/>
        <v>-1.4061383546597536E-4</v>
      </c>
      <c r="J32" s="45">
        <f t="shared" si="1"/>
        <v>8.7266462599716477E-3</v>
      </c>
    </row>
    <row r="33" spans="1:10" ht="14" x14ac:dyDescent="0.3">
      <c r="A33" s="46">
        <v>6300</v>
      </c>
      <c r="B33" s="46">
        <v>100</v>
      </c>
      <c r="C33" s="47">
        <v>0.137532790322452</v>
      </c>
      <c r="D33" s="44">
        <v>0.3</v>
      </c>
      <c r="E33" s="45" t="s">
        <v>64</v>
      </c>
      <c r="F33" s="45">
        <v>9.9955743548889604E-3</v>
      </c>
      <c r="G33" s="45">
        <v>0.5</v>
      </c>
      <c r="H33" s="45" t="s">
        <v>64</v>
      </c>
      <c r="I33" s="45">
        <f t="shared" si="0"/>
        <v>1.7445568312072051E-4</v>
      </c>
      <c r="J33" s="45">
        <f t="shared" si="1"/>
        <v>8.7266462599716477E-3</v>
      </c>
    </row>
    <row r="34" spans="1:10" ht="14" x14ac:dyDescent="0.3">
      <c r="A34" s="46">
        <v>8000</v>
      </c>
      <c r="B34" s="46">
        <v>100</v>
      </c>
      <c r="C34" s="47">
        <v>0.14285226525535</v>
      </c>
      <c r="D34" s="44">
        <v>0.3</v>
      </c>
      <c r="E34" s="45" t="s">
        <v>64</v>
      </c>
      <c r="F34" s="45">
        <v>-1.96973347455992</v>
      </c>
      <c r="G34" s="45">
        <v>0.5</v>
      </c>
      <c r="H34" s="45" t="s">
        <v>64</v>
      </c>
      <c r="I34" s="45">
        <f t="shared" si="0"/>
        <v>-3.4378334517818569E-2</v>
      </c>
      <c r="J34" s="45">
        <f t="shared" si="1"/>
        <v>8.7266462599716477E-3</v>
      </c>
    </row>
    <row r="35" spans="1:10" ht="14" x14ac:dyDescent="0.3">
      <c r="A35" s="46">
        <v>10000</v>
      </c>
      <c r="B35" s="46">
        <v>100</v>
      </c>
      <c r="C35" s="47">
        <v>0.149676114798897</v>
      </c>
      <c r="D35" s="44">
        <v>0.3</v>
      </c>
      <c r="E35" s="45" t="s">
        <v>64</v>
      </c>
      <c r="F35" s="45">
        <v>-9.4805059413317905E-2</v>
      </c>
      <c r="G35" s="45">
        <v>0.5</v>
      </c>
      <c r="H35" s="45" t="s">
        <v>64</v>
      </c>
      <c r="I35" s="45">
        <f t="shared" si="0"/>
        <v>-1.6546604343112409E-3</v>
      </c>
      <c r="J35" s="45">
        <f t="shared" si="1"/>
        <v>8.7266462599716477E-3</v>
      </c>
    </row>
    <row r="36" spans="1:10" ht="14" x14ac:dyDescent="0.3">
      <c r="A36" s="48"/>
      <c r="B36" s="48"/>
      <c r="C36" s="49"/>
      <c r="D36" s="48"/>
      <c r="E36" s="50"/>
      <c r="F36" s="50"/>
      <c r="G36" s="50"/>
      <c r="H36" s="50"/>
    </row>
    <row r="37" spans="1:10" ht="14" x14ac:dyDescent="0.3">
      <c r="A37" s="48"/>
      <c r="B37" s="48"/>
      <c r="C37" s="49"/>
      <c r="D37" s="48"/>
      <c r="E37" s="50"/>
      <c r="F37" s="50"/>
      <c r="G37" s="50"/>
      <c r="H37" s="50"/>
    </row>
    <row r="38" spans="1:10" ht="14" x14ac:dyDescent="0.3">
      <c r="A38" s="48"/>
      <c r="B38" s="48"/>
      <c r="C38" s="49"/>
      <c r="D38" s="48"/>
      <c r="E38" s="50"/>
      <c r="F38" s="50"/>
      <c r="G38" s="50"/>
      <c r="H38" s="50"/>
    </row>
    <row r="39" spans="1:10" ht="14" x14ac:dyDescent="0.3">
      <c r="A39" s="48"/>
      <c r="B39" s="48"/>
      <c r="C39" s="49"/>
      <c r="D39" s="48"/>
      <c r="E39" s="50"/>
      <c r="F39" s="50"/>
      <c r="G39" s="50"/>
      <c r="H39" s="50"/>
    </row>
    <row r="40" spans="1:10" ht="14" x14ac:dyDescent="0.3">
      <c r="A40" s="48"/>
      <c r="B40" s="48"/>
      <c r="C40" s="49"/>
      <c r="D40" s="48"/>
      <c r="E40" s="50"/>
      <c r="F40" s="50"/>
      <c r="G40" s="50"/>
      <c r="H40" s="50"/>
    </row>
    <row r="41" spans="1:10" ht="14" x14ac:dyDescent="0.3">
      <c r="A41" s="48"/>
      <c r="B41" s="48"/>
      <c r="C41" s="49"/>
      <c r="D41" s="48"/>
      <c r="E41" s="50"/>
      <c r="F41" s="50"/>
      <c r="G41" s="50"/>
      <c r="H41" s="50"/>
    </row>
    <row r="42" spans="1:10" ht="14" x14ac:dyDescent="0.3">
      <c r="A42" s="48"/>
      <c r="B42" s="48"/>
      <c r="C42" s="49"/>
      <c r="D42" s="48"/>
      <c r="E42" s="50"/>
      <c r="F42" s="50"/>
      <c r="G42" s="50"/>
      <c r="H42" s="50"/>
    </row>
    <row r="43" spans="1:10" ht="14" x14ac:dyDescent="0.3">
      <c r="A43" s="48"/>
      <c r="B43" s="48"/>
      <c r="C43" s="49"/>
      <c r="D43" s="48"/>
      <c r="E43" s="50"/>
      <c r="F43" s="50"/>
      <c r="G43" s="50"/>
      <c r="H43" s="50"/>
    </row>
    <row r="44" spans="1:10" ht="14" x14ac:dyDescent="0.3">
      <c r="A44" s="48"/>
      <c r="B44" s="48"/>
      <c r="C44" s="49"/>
      <c r="D44" s="48"/>
      <c r="E44" s="50"/>
      <c r="F44" s="50"/>
      <c r="G44" s="50"/>
      <c r="H44" s="50"/>
    </row>
    <row r="45" spans="1:10" ht="14" x14ac:dyDescent="0.3">
      <c r="A45" s="48"/>
      <c r="B45" s="48"/>
      <c r="C45" s="49"/>
      <c r="D45" s="48"/>
      <c r="E45" s="50"/>
      <c r="F45" s="50"/>
      <c r="G45" s="50"/>
      <c r="H45" s="50"/>
    </row>
    <row r="46" spans="1:10" ht="14" x14ac:dyDescent="0.3">
      <c r="A46" s="48"/>
      <c r="B46" s="48"/>
      <c r="C46" s="49"/>
      <c r="D46" s="48"/>
      <c r="E46" s="50"/>
      <c r="F46" s="50"/>
      <c r="G46" s="50"/>
      <c r="H46" s="50"/>
    </row>
    <row r="47" spans="1:10" ht="14" x14ac:dyDescent="0.3">
      <c r="A47" s="48"/>
      <c r="B47" s="48"/>
      <c r="C47" s="49"/>
      <c r="D47" s="48"/>
      <c r="E47" s="50"/>
      <c r="F47" s="50"/>
      <c r="G47" s="50"/>
      <c r="H47" s="50"/>
    </row>
    <row r="48" spans="1:10" ht="14" x14ac:dyDescent="0.3">
      <c r="A48" s="48"/>
      <c r="B48" s="48"/>
      <c r="C48" s="49"/>
      <c r="D48" s="48"/>
      <c r="E48" s="50"/>
      <c r="F48" s="50"/>
      <c r="G48" s="50"/>
      <c r="H48" s="50"/>
    </row>
    <row r="49" spans="1:8" ht="14" x14ac:dyDescent="0.3">
      <c r="A49" s="48"/>
      <c r="B49" s="48"/>
      <c r="C49" s="49"/>
      <c r="D49" s="48"/>
      <c r="E49" s="50"/>
      <c r="F49" s="50"/>
      <c r="G49" s="50"/>
      <c r="H49" s="50"/>
    </row>
    <row r="50" spans="1:8" ht="14" x14ac:dyDescent="0.3">
      <c r="A50" s="48"/>
      <c r="B50" s="48"/>
      <c r="C50" s="49"/>
      <c r="D50" s="48"/>
      <c r="E50" s="50"/>
      <c r="F50" s="50"/>
      <c r="G50" s="50"/>
      <c r="H50" s="50"/>
    </row>
    <row r="51" spans="1:8" ht="14" x14ac:dyDescent="0.3">
      <c r="A51" s="48"/>
      <c r="B51" s="48"/>
      <c r="C51" s="49"/>
      <c r="D51" s="48"/>
      <c r="E51" s="50"/>
      <c r="F51" s="50"/>
      <c r="G51" s="50"/>
      <c r="H51" s="50"/>
    </row>
    <row r="52" spans="1:8" ht="14" x14ac:dyDescent="0.3">
      <c r="A52" s="48"/>
      <c r="B52" s="48"/>
      <c r="C52" s="49"/>
      <c r="D52" s="48"/>
      <c r="E52" s="50"/>
      <c r="F52" s="50"/>
      <c r="G52" s="50"/>
      <c r="H52" s="50"/>
    </row>
    <row r="53" spans="1:8" ht="14" x14ac:dyDescent="0.3">
      <c r="A53" s="48"/>
      <c r="B53" s="48"/>
      <c r="C53" s="49"/>
      <c r="D53" s="48"/>
      <c r="E53" s="50"/>
      <c r="F53" s="50"/>
      <c r="G53" s="50"/>
      <c r="H53" s="50"/>
    </row>
    <row r="54" spans="1:8" ht="14" x14ac:dyDescent="0.3">
      <c r="A54" s="48"/>
      <c r="B54" s="48"/>
      <c r="C54" s="49"/>
      <c r="D54" s="48"/>
      <c r="E54" s="50"/>
      <c r="F54" s="50"/>
      <c r="G54" s="50"/>
      <c r="H54" s="50"/>
    </row>
    <row r="55" spans="1:8" ht="14" x14ac:dyDescent="0.3">
      <c r="A55" s="48"/>
      <c r="B55" s="48"/>
      <c r="C55" s="49"/>
      <c r="D55" s="48"/>
      <c r="E55" s="50"/>
      <c r="F55" s="50"/>
      <c r="G55" s="50"/>
      <c r="H55" s="50"/>
    </row>
    <row r="56" spans="1:8" ht="14" x14ac:dyDescent="0.3">
      <c r="A56" s="48"/>
      <c r="B56" s="48"/>
      <c r="C56" s="49"/>
      <c r="D56" s="48"/>
      <c r="E56" s="50"/>
      <c r="F56" s="50"/>
      <c r="G56" s="50"/>
      <c r="H56" s="50"/>
    </row>
    <row r="57" spans="1:8" ht="14" x14ac:dyDescent="0.3">
      <c r="A57" s="48"/>
      <c r="B57" s="48"/>
      <c r="C57" s="49"/>
      <c r="D57" s="48"/>
      <c r="E57" s="50"/>
      <c r="F57" s="50"/>
      <c r="G57" s="50"/>
      <c r="H57" s="50"/>
    </row>
    <row r="58" spans="1:8" ht="14" x14ac:dyDescent="0.3">
      <c r="A58" s="48"/>
      <c r="B58" s="48"/>
      <c r="C58" s="49"/>
      <c r="D58" s="48"/>
      <c r="E58" s="50"/>
      <c r="F58" s="50"/>
      <c r="G58" s="50"/>
      <c r="H58" s="50"/>
    </row>
    <row r="59" spans="1:8" ht="14" x14ac:dyDescent="0.3">
      <c r="A59" s="48"/>
      <c r="B59" s="48"/>
      <c r="C59" s="49"/>
      <c r="D59" s="48"/>
      <c r="E59" s="50"/>
      <c r="F59" s="50"/>
      <c r="G59" s="50"/>
      <c r="H59" s="50"/>
    </row>
    <row r="60" spans="1:8" ht="14" x14ac:dyDescent="0.3">
      <c r="A60" s="48"/>
      <c r="B60" s="48"/>
      <c r="C60" s="49"/>
      <c r="D60" s="48"/>
      <c r="E60" s="50"/>
      <c r="F60" s="50"/>
      <c r="G60" s="50"/>
      <c r="H60" s="50"/>
    </row>
    <row r="61" spans="1:8" ht="14" x14ac:dyDescent="0.3">
      <c r="A61" s="48"/>
      <c r="B61" s="48"/>
      <c r="C61" s="49"/>
      <c r="D61" s="48"/>
      <c r="E61" s="50"/>
      <c r="F61" s="50"/>
      <c r="G61" s="50"/>
      <c r="H61" s="50"/>
    </row>
    <row r="62" spans="1:8" ht="14" x14ac:dyDescent="0.3">
      <c r="A62" s="48"/>
      <c r="B62" s="48"/>
      <c r="C62" s="49"/>
      <c r="D62" s="48"/>
      <c r="E62" s="50"/>
      <c r="F62" s="50"/>
      <c r="G62" s="50"/>
      <c r="H62" s="50"/>
    </row>
    <row r="63" spans="1:8" ht="14" x14ac:dyDescent="0.3">
      <c r="A63" s="48"/>
      <c r="B63" s="48"/>
      <c r="C63" s="49"/>
      <c r="D63" s="48"/>
      <c r="E63" s="50"/>
      <c r="F63" s="50"/>
      <c r="G63" s="50"/>
      <c r="H63" s="50"/>
    </row>
    <row r="64" spans="1:8" ht="14" x14ac:dyDescent="0.3">
      <c r="A64" s="48"/>
      <c r="B64" s="48"/>
      <c r="C64" s="49"/>
      <c r="D64" s="48"/>
      <c r="E64" s="50"/>
      <c r="F64" s="50"/>
      <c r="G64" s="50"/>
      <c r="H64" s="50"/>
    </row>
  </sheetData>
  <pageMargins left="0.7" right="0.7" top="0.78749999999999998" bottom="0.78749999999999998" header="0.511811023622047" footer="0.511811023622047"/>
  <pageSetup paperSize="9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S112"/>
  <sheetViews>
    <sheetView zoomScale="160" zoomScaleNormal="160" workbookViewId="0">
      <selection activeCell="B5" sqref="B5"/>
    </sheetView>
  </sheetViews>
  <sheetFormatPr baseColWidth="10" defaultColWidth="11.54296875" defaultRowHeight="12.5" x14ac:dyDescent="0.25"/>
  <cols>
    <col min="1" max="1" width="15.26953125" customWidth="1"/>
    <col min="4" max="4" width="14.54296875" customWidth="1"/>
  </cols>
  <sheetData>
    <row r="1" spans="1:16" x14ac:dyDescent="0.25">
      <c r="A1" t="str">
        <f>'Messkette (S_ua)'!A1</f>
        <v>Datum:</v>
      </c>
      <c r="B1" s="51">
        <f>'Messkette (S_ua)'!B1</f>
        <v>44749</v>
      </c>
      <c r="E1" s="4" t="str">
        <f>'Messkette (S_ua)'!E1</f>
        <v>Messkette</v>
      </c>
      <c r="F1" s="4"/>
    </row>
    <row r="2" spans="1:16" x14ac:dyDescent="0.25">
      <c r="A2" t="str">
        <f>'Messkette (S_ua)'!A2</f>
        <v>Prüflings Typ:</v>
      </c>
      <c r="B2" s="51" t="str">
        <f>'Messkette (S_ua)'!B2</f>
        <v>B&amp;K 8305</v>
      </c>
      <c r="E2" s="12" t="str">
        <f>'Messkette (S_ua)'!E2</f>
        <v>Typ:</v>
      </c>
      <c r="F2" t="str">
        <f>'Messkette (S_ua)'!F2</f>
        <v>B&amp;K 2650</v>
      </c>
    </row>
    <row r="3" spans="1:16" x14ac:dyDescent="0.25">
      <c r="A3" t="str">
        <f>'Messkette (S_ua)'!A3</f>
        <v>Prüflings SN:</v>
      </c>
      <c r="B3" s="51">
        <f>'Messkette (S_ua)'!B3</f>
        <v>1842876</v>
      </c>
      <c r="E3" s="12" t="str">
        <f>'Messkette (S_ua)'!E3</f>
        <v>SN:</v>
      </c>
      <c r="F3">
        <f>'Messkette (S_ua)'!F3</f>
        <v>1502245</v>
      </c>
    </row>
    <row r="4" spans="1:16" x14ac:dyDescent="0.25">
      <c r="A4" t="str">
        <f>'Messkette (S_ua)'!A4</f>
        <v>Einrichtung</v>
      </c>
      <c r="B4" s="51" t="str">
        <f>'Messkette (S_ua)'!B4</f>
        <v>HF/SE09</v>
      </c>
      <c r="E4" s="12" t="str">
        <f>'Messkette (S_ua)'!E4</f>
        <v>Kalib. vom.:</v>
      </c>
      <c r="F4">
        <f>'Messkette (S_ua)'!F4</f>
        <v>44750</v>
      </c>
    </row>
    <row r="5" spans="1:16" x14ac:dyDescent="0.25">
      <c r="A5" t="str">
        <f>'Messkette (S_ua)'!A5</f>
        <v>Auftraggeber:</v>
      </c>
      <c r="B5" s="51" t="str">
        <f>'Messkette (S_ua)'!B5</f>
        <v>Accelerator Meas</v>
      </c>
      <c r="E5" s="12" t="str">
        <f>'Messkette (S_ua)'!E5</f>
        <v>Dateiname:</v>
      </c>
      <c r="F5" t="str">
        <f>'Messkette (S_ua)'!F5</f>
        <v>ERGEBNISS_sheets\sinCal\20220708_8305_SN1842876_Auswertung.xlsx'</v>
      </c>
    </row>
    <row r="6" spans="1:16" x14ac:dyDescent="0.25">
      <c r="E6" s="12" t="str">
        <f>'Messkette (S_ua)'!E6</f>
        <v>LV-Settings:</v>
      </c>
      <c r="F6" t="str">
        <f>'Messkette (S_ua)'!F6</f>
        <v>1,000 pC/Unit, 0,1 V/Unit out, LF-Limit: 0,3 Hz, HF-Limit: Lin.</v>
      </c>
    </row>
    <row r="7" spans="1:16" x14ac:dyDescent="0.25">
      <c r="A7" t="str">
        <f>'Messkette (S_ua)'!A7</f>
        <v>Bearbeiter:</v>
      </c>
      <c r="B7" s="51" t="str">
        <f>'Messkette (S_ua)'!B7</f>
        <v>D. Nordmann</v>
      </c>
    </row>
    <row r="8" spans="1:16" x14ac:dyDescent="0.25">
      <c r="A8" t="str">
        <f>'Messkette (S_ua)'!A8</f>
        <v>Hinweise:</v>
      </c>
      <c r="B8" s="8" t="str">
        <f>'Messkette (S_ua)'!B8</f>
        <v>Standardkalibrierung als SE-Aufnehmer (Referenzfläche auf Schwingarmatur), C_ges = 194 +/- 1 pF, C_Kabel = 119,8 pF</v>
      </c>
    </row>
    <row r="10" spans="1:16" ht="13" x14ac:dyDescent="0.3">
      <c r="A10" s="3" t="s">
        <v>65</v>
      </c>
      <c r="B10" s="3"/>
      <c r="C10" s="3"/>
      <c r="D10" s="7"/>
      <c r="E10" s="7"/>
      <c r="F10" s="35" t="s">
        <v>66</v>
      </c>
      <c r="G10" s="35"/>
      <c r="H10" s="35"/>
    </row>
    <row r="11" spans="1:16" ht="16" x14ac:dyDescent="0.4">
      <c r="A11" s="7" t="s">
        <v>24</v>
      </c>
      <c r="B11" s="7" t="s">
        <v>67</v>
      </c>
      <c r="C11" s="20" t="s">
        <v>68</v>
      </c>
      <c r="D11" s="7"/>
      <c r="E11" s="7"/>
      <c r="F11" s="7" t="s">
        <v>24</v>
      </c>
      <c r="G11" s="7" t="s">
        <v>67</v>
      </c>
      <c r="H11" s="20" t="s">
        <v>68</v>
      </c>
      <c r="J11" s="7" t="s">
        <v>69</v>
      </c>
      <c r="K11" s="7" t="s">
        <v>70</v>
      </c>
    </row>
    <row r="12" spans="1:16" x14ac:dyDescent="0.25">
      <c r="A12" s="7"/>
      <c r="B12" s="7" t="s">
        <v>22</v>
      </c>
      <c r="C12" s="7" t="s">
        <v>23</v>
      </c>
      <c r="D12" s="7"/>
      <c r="E12" s="7"/>
      <c r="F12" s="7"/>
      <c r="G12" s="7" t="s">
        <v>22</v>
      </c>
      <c r="H12" s="7" t="s">
        <v>23</v>
      </c>
      <c r="J12" t="s">
        <v>22</v>
      </c>
      <c r="K12" s="7" t="s">
        <v>23</v>
      </c>
    </row>
    <row r="13" spans="1:16" x14ac:dyDescent="0.25">
      <c r="A13" s="7"/>
      <c r="B13" s="7"/>
      <c r="C13" s="7"/>
      <c r="D13" s="7"/>
      <c r="E13" s="7"/>
      <c r="F13" s="7"/>
      <c r="G13" s="7"/>
      <c r="H13" s="7"/>
    </row>
    <row r="14" spans="1:16" x14ac:dyDescent="0.25">
      <c r="A14" s="7" t="s">
        <v>38</v>
      </c>
      <c r="B14" s="7" t="s">
        <v>71</v>
      </c>
      <c r="C14" s="7" t="s">
        <v>41</v>
      </c>
      <c r="D14" s="7"/>
      <c r="E14" s="7"/>
      <c r="F14" s="7" t="s">
        <v>38</v>
      </c>
      <c r="G14" s="7" t="s">
        <v>71</v>
      </c>
      <c r="H14" s="7" t="s">
        <v>41</v>
      </c>
      <c r="J14" s="7" t="s">
        <v>40</v>
      </c>
      <c r="K14" s="7" t="s">
        <v>41</v>
      </c>
    </row>
    <row r="15" spans="1:16" x14ac:dyDescent="0.25">
      <c r="A15" s="7"/>
      <c r="B15" s="7"/>
      <c r="C15" s="7"/>
      <c r="D15" s="7"/>
      <c r="E15" s="7"/>
      <c r="F15" s="7"/>
    </row>
    <row r="16" spans="1:16" x14ac:dyDescent="0.25">
      <c r="A16" s="10">
        <v>10</v>
      </c>
      <c r="B16" s="53">
        <v>99.574933547319304</v>
      </c>
      <c r="C16" s="10">
        <v>3.0659999999999998</v>
      </c>
      <c r="D16" s="7"/>
      <c r="E16" s="7"/>
      <c r="F16" s="7">
        <v>10</v>
      </c>
      <c r="G16" s="26"/>
      <c r="H16" s="7"/>
      <c r="I16" s="7"/>
      <c r="J16" s="26">
        <f t="shared" ref="J16:J52" si="0">(B16-G16)/B16*100</f>
        <v>100</v>
      </c>
      <c r="K16" s="7">
        <f t="shared" ref="K16:K52" si="1">C16-H16</f>
        <v>3.0659999999999998</v>
      </c>
      <c r="L16" s="7"/>
      <c r="M16" s="7"/>
      <c r="N16" s="7"/>
      <c r="O16" s="7"/>
      <c r="P16" s="7"/>
    </row>
    <row r="17" spans="1:16" x14ac:dyDescent="0.25">
      <c r="A17" s="10">
        <v>12.5</v>
      </c>
      <c r="B17" s="53">
        <v>99.648056572546295</v>
      </c>
      <c r="C17" s="10">
        <v>2.4857000000000098</v>
      </c>
      <c r="D17" s="7"/>
      <c r="E17" s="7"/>
      <c r="F17" s="7">
        <v>12.5</v>
      </c>
      <c r="G17" s="26"/>
      <c r="H17" s="7"/>
      <c r="I17" s="7"/>
      <c r="J17" s="26">
        <f t="shared" si="0"/>
        <v>100</v>
      </c>
      <c r="K17" s="7">
        <f t="shared" si="1"/>
        <v>2.4857000000000098</v>
      </c>
      <c r="L17" s="7"/>
      <c r="M17" s="7"/>
      <c r="N17" s="7"/>
      <c r="O17" s="7"/>
      <c r="P17" s="7"/>
    </row>
    <row r="18" spans="1:16" x14ac:dyDescent="0.25">
      <c r="A18" s="10">
        <v>16</v>
      </c>
      <c r="B18" s="53">
        <v>99.718521490546195</v>
      </c>
      <c r="C18" s="10">
        <v>1.9742</v>
      </c>
      <c r="D18" s="7"/>
      <c r="E18" s="7"/>
      <c r="F18" s="7">
        <v>16</v>
      </c>
      <c r="G18" s="26"/>
      <c r="H18" s="7"/>
      <c r="I18" s="7"/>
      <c r="J18" s="26">
        <f t="shared" si="0"/>
        <v>100</v>
      </c>
      <c r="K18" s="7">
        <f t="shared" si="1"/>
        <v>1.9742</v>
      </c>
      <c r="L18" s="7"/>
      <c r="M18" s="7"/>
      <c r="N18" s="7"/>
      <c r="O18" s="7"/>
      <c r="P18" s="7"/>
    </row>
    <row r="19" spans="1:16" x14ac:dyDescent="0.25">
      <c r="A19" s="10">
        <v>20</v>
      </c>
      <c r="B19" s="53">
        <v>99.7743818646873</v>
      </c>
      <c r="C19" s="10">
        <v>1.6055000000000099</v>
      </c>
      <c r="D19" s="7"/>
      <c r="E19" s="7"/>
      <c r="F19" s="7">
        <v>20</v>
      </c>
      <c r="G19" s="26"/>
      <c r="H19" s="7"/>
      <c r="I19" s="7"/>
      <c r="J19" s="26">
        <f t="shared" si="0"/>
        <v>100</v>
      </c>
      <c r="K19" s="7">
        <f t="shared" si="1"/>
        <v>1.6055000000000099</v>
      </c>
      <c r="L19" s="7"/>
      <c r="M19" s="7"/>
      <c r="N19" s="7"/>
      <c r="O19" s="7"/>
      <c r="P19" s="7"/>
    </row>
    <row r="20" spans="1:16" x14ac:dyDescent="0.25">
      <c r="A20" s="10">
        <v>25</v>
      </c>
      <c r="B20" s="53">
        <v>99.825126636240498</v>
      </c>
      <c r="C20" s="10">
        <v>1.3071999999999899</v>
      </c>
      <c r="D20" s="7"/>
      <c r="E20" s="7"/>
      <c r="F20" s="7">
        <v>25</v>
      </c>
      <c r="G20" s="26"/>
      <c r="H20" s="7"/>
      <c r="I20" s="7"/>
      <c r="J20" s="26">
        <f t="shared" si="0"/>
        <v>100</v>
      </c>
      <c r="K20" s="7">
        <f t="shared" si="1"/>
        <v>1.3071999999999899</v>
      </c>
      <c r="L20" s="7"/>
      <c r="M20" s="7"/>
      <c r="N20" s="7"/>
      <c r="O20" s="7"/>
      <c r="P20" s="7"/>
    </row>
    <row r="21" spans="1:16" x14ac:dyDescent="0.25">
      <c r="A21" s="10">
        <v>31.5</v>
      </c>
      <c r="B21" s="53">
        <v>99.8726816791213</v>
      </c>
      <c r="C21" s="10">
        <v>1.0576000000000101</v>
      </c>
      <c r="D21" s="7"/>
      <c r="E21" s="7"/>
      <c r="F21" s="7">
        <v>31.5</v>
      </c>
      <c r="G21" s="26"/>
      <c r="H21" s="7"/>
      <c r="I21" s="7"/>
      <c r="J21" s="26">
        <f t="shared" si="0"/>
        <v>100</v>
      </c>
      <c r="K21" s="7">
        <f t="shared" si="1"/>
        <v>1.0576000000000101</v>
      </c>
      <c r="L21" s="7"/>
      <c r="M21" s="7"/>
      <c r="N21" s="7"/>
      <c r="O21" s="7"/>
      <c r="P21" s="7"/>
    </row>
    <row r="22" spans="1:16" x14ac:dyDescent="0.25">
      <c r="A22" s="10">
        <v>40</v>
      </c>
      <c r="B22" s="53">
        <v>99.916996840363097</v>
      </c>
      <c r="C22" s="10">
        <v>0.84999999999999398</v>
      </c>
      <c r="D22" s="7"/>
      <c r="E22" s="7"/>
      <c r="F22" s="7">
        <v>40</v>
      </c>
      <c r="G22" s="26"/>
      <c r="H22" s="7"/>
      <c r="I22" s="7"/>
      <c r="J22" s="26">
        <f t="shared" si="0"/>
        <v>100</v>
      </c>
      <c r="K22" s="7">
        <f t="shared" si="1"/>
        <v>0.84999999999999398</v>
      </c>
      <c r="L22" s="7"/>
      <c r="M22" s="7"/>
      <c r="N22" s="7"/>
      <c r="O22" s="7"/>
      <c r="P22" s="7"/>
    </row>
    <row r="23" spans="1:16" x14ac:dyDescent="0.25">
      <c r="A23" s="10">
        <v>46.7</v>
      </c>
      <c r="B23" s="53">
        <v>99.943768493906404</v>
      </c>
      <c r="C23" s="10">
        <v>0.73720000000000097</v>
      </c>
      <c r="D23" s="7"/>
      <c r="E23" s="7"/>
      <c r="F23" s="7">
        <v>46.7</v>
      </c>
      <c r="G23" s="26"/>
      <c r="H23" s="7"/>
      <c r="I23" s="7"/>
      <c r="J23" s="26">
        <f t="shared" si="0"/>
        <v>100</v>
      </c>
      <c r="K23" s="7">
        <f t="shared" si="1"/>
        <v>0.73720000000000097</v>
      </c>
      <c r="L23" s="7"/>
      <c r="M23" s="7"/>
      <c r="N23" s="7"/>
      <c r="O23" s="7"/>
      <c r="P23" s="7"/>
    </row>
    <row r="24" spans="1:16" x14ac:dyDescent="0.25">
      <c r="A24" s="10">
        <v>50</v>
      </c>
      <c r="B24" s="53">
        <v>99.956015848337401</v>
      </c>
      <c r="C24" s="10">
        <v>0.69120000000000903</v>
      </c>
      <c r="D24" s="7"/>
      <c r="E24" s="7"/>
      <c r="F24" s="7">
        <v>50</v>
      </c>
      <c r="G24" s="26"/>
      <c r="H24" s="7"/>
      <c r="I24" s="7"/>
      <c r="J24" s="26">
        <f t="shared" si="0"/>
        <v>100</v>
      </c>
      <c r="K24" s="7">
        <f t="shared" si="1"/>
        <v>0.69120000000000903</v>
      </c>
      <c r="L24" s="7"/>
      <c r="M24" s="7"/>
      <c r="N24" s="7"/>
      <c r="O24" s="7"/>
      <c r="P24" s="7"/>
    </row>
    <row r="25" spans="1:16" x14ac:dyDescent="0.25">
      <c r="A25" s="10">
        <v>53.3</v>
      </c>
      <c r="B25" s="53">
        <v>99.965354330708706</v>
      </c>
      <c r="C25" s="10">
        <v>0.65250000000000297</v>
      </c>
      <c r="D25" s="7"/>
      <c r="E25" s="7"/>
      <c r="F25" s="7">
        <v>53.3</v>
      </c>
      <c r="G25" s="26"/>
      <c r="H25" s="7"/>
      <c r="I25" s="7"/>
      <c r="J25" s="26">
        <f t="shared" si="0"/>
        <v>100</v>
      </c>
      <c r="K25" s="7">
        <f t="shared" si="1"/>
        <v>0.65250000000000297</v>
      </c>
      <c r="L25" s="7"/>
      <c r="M25" s="7"/>
      <c r="N25" s="7"/>
      <c r="O25" s="7"/>
      <c r="P25" s="7"/>
    </row>
    <row r="26" spans="1:16" x14ac:dyDescent="0.25">
      <c r="A26" s="10">
        <v>63</v>
      </c>
      <c r="B26" s="53">
        <v>99.991223230854104</v>
      </c>
      <c r="C26" s="10">
        <v>0.55770000000001096</v>
      </c>
      <c r="D26" s="7"/>
      <c r="E26" s="7"/>
      <c r="F26" s="7">
        <v>63</v>
      </c>
      <c r="G26" s="26"/>
      <c r="H26" s="7"/>
      <c r="I26" s="7"/>
      <c r="J26" s="26">
        <f t="shared" si="0"/>
        <v>100</v>
      </c>
      <c r="K26" s="7">
        <f t="shared" si="1"/>
        <v>0.55770000000001096</v>
      </c>
      <c r="L26" s="7"/>
      <c r="M26" s="7"/>
      <c r="N26" s="7"/>
      <c r="O26" s="7"/>
      <c r="P26" s="7"/>
    </row>
    <row r="27" spans="1:16" x14ac:dyDescent="0.25">
      <c r="A27" s="10">
        <v>80</v>
      </c>
      <c r="B27" s="53">
        <v>100.025708410652</v>
      </c>
      <c r="C27" s="10">
        <v>0.44259999999999899</v>
      </c>
      <c r="D27" s="7"/>
      <c r="E27" s="7"/>
      <c r="F27" s="7">
        <v>80</v>
      </c>
      <c r="G27" s="26"/>
      <c r="H27" s="7"/>
      <c r="I27" s="7"/>
      <c r="J27" s="26">
        <f t="shared" si="0"/>
        <v>100</v>
      </c>
      <c r="K27" s="7">
        <f t="shared" si="1"/>
        <v>0.44259999999999899</v>
      </c>
      <c r="L27" s="7"/>
      <c r="M27" s="7"/>
      <c r="N27" s="7"/>
      <c r="O27" s="7"/>
      <c r="P27" s="7"/>
    </row>
    <row r="28" spans="1:16" x14ac:dyDescent="0.25">
      <c r="A28" s="10">
        <v>100</v>
      </c>
      <c r="B28" s="53">
        <v>100.056682882793</v>
      </c>
      <c r="C28" s="10">
        <v>0.35329999999999001</v>
      </c>
      <c r="D28" s="7"/>
      <c r="E28" s="7"/>
      <c r="F28" s="7">
        <v>100</v>
      </c>
      <c r="G28" s="26"/>
      <c r="H28" s="7"/>
      <c r="I28" s="7"/>
      <c r="J28" s="26">
        <f t="shared" si="0"/>
        <v>100</v>
      </c>
      <c r="K28" s="7">
        <f t="shared" si="1"/>
        <v>0.35329999999999001</v>
      </c>
      <c r="L28" s="7"/>
      <c r="M28" s="7"/>
      <c r="N28" s="7"/>
      <c r="O28" s="7"/>
      <c r="P28" s="7"/>
    </row>
    <row r="29" spans="1:16" x14ac:dyDescent="0.25">
      <c r="A29" s="10">
        <v>125</v>
      </c>
      <c r="B29" s="53">
        <v>100.08295300667</v>
      </c>
      <c r="C29" s="10">
        <v>0.27389999999999798</v>
      </c>
      <c r="D29" s="7"/>
      <c r="E29" s="7"/>
      <c r="F29" s="7">
        <v>125</v>
      </c>
      <c r="G29" s="26"/>
      <c r="H29" s="7"/>
      <c r="I29" s="7"/>
      <c r="J29" s="26">
        <f t="shared" si="0"/>
        <v>100</v>
      </c>
      <c r="K29" s="7">
        <f t="shared" si="1"/>
        <v>0.27389999999999798</v>
      </c>
      <c r="L29" s="7"/>
      <c r="M29" s="7"/>
      <c r="N29" s="7"/>
      <c r="O29" s="7"/>
      <c r="P29" s="7"/>
    </row>
    <row r="30" spans="1:16" x14ac:dyDescent="0.25">
      <c r="A30" s="10">
        <v>160</v>
      </c>
      <c r="B30" s="53">
        <v>100.111329555143</v>
      </c>
      <c r="C30" s="10">
        <v>0.19540000000000601</v>
      </c>
      <c r="D30" s="7"/>
      <c r="E30" s="7"/>
      <c r="F30" s="7">
        <v>160</v>
      </c>
      <c r="G30" s="26"/>
      <c r="H30" s="7"/>
      <c r="I30" s="7"/>
      <c r="J30" s="26">
        <f t="shared" si="0"/>
        <v>100</v>
      </c>
      <c r="K30" s="7">
        <f t="shared" si="1"/>
        <v>0.19540000000000601</v>
      </c>
      <c r="L30" s="7"/>
      <c r="M30" s="7"/>
      <c r="N30" s="7"/>
      <c r="O30" s="7"/>
      <c r="P30" s="7"/>
    </row>
    <row r="31" spans="1:16" x14ac:dyDescent="0.25">
      <c r="A31" s="10">
        <v>200</v>
      </c>
      <c r="B31" s="53">
        <v>100.134931541201</v>
      </c>
      <c r="C31" s="10">
        <v>0.13100000000000001</v>
      </c>
      <c r="D31" s="7"/>
      <c r="E31" s="7"/>
      <c r="F31" s="7">
        <v>200</v>
      </c>
      <c r="G31" s="26"/>
      <c r="H31" s="7"/>
      <c r="I31" s="7"/>
      <c r="J31" s="26">
        <f t="shared" si="0"/>
        <v>100</v>
      </c>
      <c r="K31" s="7">
        <f t="shared" si="1"/>
        <v>0.13100000000000001</v>
      </c>
      <c r="L31" s="7"/>
      <c r="M31" s="7"/>
      <c r="N31" s="7"/>
      <c r="O31" s="7"/>
      <c r="P31" s="7"/>
    </row>
    <row r="32" spans="1:16" x14ac:dyDescent="0.25">
      <c r="A32" s="10">
        <v>250</v>
      </c>
      <c r="B32" s="53">
        <v>100.156998846482</v>
      </c>
      <c r="C32" s="10">
        <v>6.8600000000003603E-2</v>
      </c>
      <c r="D32" s="7"/>
      <c r="E32" s="7"/>
      <c r="F32" s="7">
        <v>250</v>
      </c>
      <c r="G32" s="26"/>
      <c r="H32" s="7"/>
      <c r="I32" s="7"/>
      <c r="J32" s="26">
        <f t="shared" si="0"/>
        <v>100</v>
      </c>
      <c r="K32" s="7">
        <f t="shared" si="1"/>
        <v>6.8600000000003603E-2</v>
      </c>
      <c r="L32" s="7"/>
      <c r="M32" s="7"/>
      <c r="N32" s="7"/>
      <c r="O32" s="7"/>
      <c r="P32" s="7"/>
    </row>
    <row r="33" spans="1:16" x14ac:dyDescent="0.25">
      <c r="A33" s="10">
        <v>315</v>
      </c>
      <c r="B33" s="53">
        <v>100.17801293946501</v>
      </c>
      <c r="C33" s="10">
        <v>2.3999999999944101E-3</v>
      </c>
      <c r="D33" s="7"/>
      <c r="E33" s="7"/>
      <c r="F33" s="7">
        <v>315</v>
      </c>
      <c r="G33" s="26"/>
      <c r="H33" s="7"/>
      <c r="I33" s="7"/>
      <c r="J33" s="26">
        <f t="shared" si="0"/>
        <v>100</v>
      </c>
      <c r="K33" s="7">
        <f t="shared" si="1"/>
        <v>2.3999999999944101E-3</v>
      </c>
      <c r="L33" s="7"/>
      <c r="M33" s="7"/>
      <c r="N33" s="7"/>
      <c r="O33" s="7"/>
      <c r="P33" s="7"/>
    </row>
    <row r="34" spans="1:16" x14ac:dyDescent="0.25">
      <c r="A34" s="10">
        <v>400</v>
      </c>
      <c r="B34" s="53">
        <v>100.198555594563</v>
      </c>
      <c r="C34" s="10">
        <v>-6.9799999999986498E-2</v>
      </c>
      <c r="D34" s="7"/>
      <c r="E34" s="7"/>
      <c r="F34" s="7">
        <v>400</v>
      </c>
      <c r="G34" s="26"/>
      <c r="H34" s="7"/>
      <c r="I34" s="7"/>
      <c r="J34" s="26">
        <f t="shared" si="0"/>
        <v>100</v>
      </c>
      <c r="K34" s="7">
        <f t="shared" si="1"/>
        <v>-6.9799999999986498E-2</v>
      </c>
      <c r="L34" s="7"/>
      <c r="M34" s="7"/>
      <c r="N34" s="7"/>
      <c r="O34" s="7"/>
      <c r="P34" s="7"/>
    </row>
    <row r="35" spans="1:16" x14ac:dyDescent="0.25">
      <c r="A35" s="10">
        <v>500</v>
      </c>
      <c r="B35" s="53">
        <v>100.215998796329</v>
      </c>
      <c r="C35" s="10">
        <v>-0.144599999999969</v>
      </c>
      <c r="D35" s="7"/>
      <c r="E35" s="7"/>
      <c r="F35" s="7">
        <v>500</v>
      </c>
      <c r="G35" s="26"/>
      <c r="H35" s="7"/>
      <c r="I35" s="7"/>
      <c r="J35" s="26">
        <f t="shared" si="0"/>
        <v>100</v>
      </c>
      <c r="K35" s="7">
        <f t="shared" si="1"/>
        <v>-0.144599999999969</v>
      </c>
      <c r="L35" s="7"/>
      <c r="M35" s="7"/>
      <c r="N35" s="7"/>
      <c r="O35" s="7"/>
      <c r="P35" s="7"/>
    </row>
    <row r="36" spans="1:16" x14ac:dyDescent="0.25">
      <c r="A36" s="10">
        <v>630</v>
      </c>
      <c r="B36" s="53">
        <v>100.23302071317499</v>
      </c>
      <c r="C36" s="10">
        <v>-0.23349999999999199</v>
      </c>
      <c r="D36" s="7"/>
      <c r="E36" s="7"/>
      <c r="F36" s="7">
        <v>630</v>
      </c>
      <c r="G36" s="26"/>
      <c r="H36" s="7"/>
      <c r="I36" s="7"/>
      <c r="J36" s="26">
        <f t="shared" si="0"/>
        <v>100</v>
      </c>
      <c r="K36" s="7">
        <f t="shared" si="1"/>
        <v>-0.23349999999999199</v>
      </c>
      <c r="L36" s="7"/>
      <c r="M36" s="7"/>
      <c r="N36" s="7"/>
      <c r="O36" s="7"/>
      <c r="P36" s="7"/>
    </row>
    <row r="37" spans="1:16" x14ac:dyDescent="0.25">
      <c r="A37" s="10">
        <v>800</v>
      </c>
      <c r="B37" s="53">
        <v>100.249230151963</v>
      </c>
      <c r="C37" s="10">
        <v>-0.34199999999998498</v>
      </c>
      <c r="D37" s="7"/>
      <c r="E37" s="7"/>
      <c r="F37" s="7">
        <v>800</v>
      </c>
      <c r="G37" s="26"/>
      <c r="H37" s="7"/>
      <c r="I37" s="7"/>
      <c r="J37" s="26">
        <f t="shared" si="0"/>
        <v>100</v>
      </c>
      <c r="K37" s="7">
        <f t="shared" si="1"/>
        <v>-0.34199999999998498</v>
      </c>
      <c r="L37" s="7"/>
      <c r="M37" s="7"/>
      <c r="N37" s="7"/>
      <c r="O37" s="7"/>
      <c r="P37" s="7"/>
    </row>
    <row r="38" spans="1:16" x14ac:dyDescent="0.25">
      <c r="A38" s="10">
        <v>1000</v>
      </c>
      <c r="B38" s="53">
        <v>100.263162646071</v>
      </c>
      <c r="C38" s="10">
        <v>-0.46429999999998001</v>
      </c>
      <c r="D38" s="7"/>
      <c r="E38" s="7"/>
      <c r="F38" s="7">
        <v>1000</v>
      </c>
      <c r="G38" s="26"/>
      <c r="H38" s="7"/>
      <c r="I38" s="7"/>
      <c r="J38" s="26">
        <f t="shared" si="0"/>
        <v>100</v>
      </c>
      <c r="K38" s="7">
        <f t="shared" si="1"/>
        <v>-0.46429999999998001</v>
      </c>
      <c r="L38" s="7"/>
      <c r="M38" s="7"/>
      <c r="N38" s="7"/>
      <c r="O38" s="7"/>
      <c r="P38" s="7"/>
    </row>
    <row r="39" spans="1:16" x14ac:dyDescent="0.25">
      <c r="A39" s="10">
        <v>1250</v>
      </c>
      <c r="B39" s="53">
        <v>100.27563067355401</v>
      </c>
      <c r="C39" s="10">
        <v>-0.61220000000003005</v>
      </c>
      <c r="D39" s="7"/>
      <c r="E39" s="7"/>
      <c r="F39" s="7">
        <v>1250</v>
      </c>
      <c r="G39" s="26"/>
      <c r="H39" s="7"/>
      <c r="I39" s="7"/>
      <c r="J39" s="26">
        <f t="shared" si="0"/>
        <v>100</v>
      </c>
      <c r="K39" s="7">
        <f t="shared" si="1"/>
        <v>-0.61220000000003005</v>
      </c>
      <c r="L39" s="7"/>
      <c r="M39" s="7"/>
      <c r="N39" s="7"/>
      <c r="O39" s="7"/>
      <c r="P39" s="7"/>
    </row>
    <row r="40" spans="1:16" x14ac:dyDescent="0.25">
      <c r="A40" s="10">
        <v>1600</v>
      </c>
      <c r="B40" s="53">
        <v>100.287607201966</v>
      </c>
      <c r="C40" s="10">
        <v>-0.81510000000003002</v>
      </c>
      <c r="D40" s="7"/>
      <c r="E40" s="7"/>
      <c r="F40" s="7">
        <v>1600</v>
      </c>
      <c r="G40" s="26"/>
      <c r="H40" s="7"/>
      <c r="I40" s="7"/>
      <c r="J40" s="26">
        <f t="shared" si="0"/>
        <v>100</v>
      </c>
      <c r="K40" s="7">
        <f t="shared" si="1"/>
        <v>-0.81510000000003002</v>
      </c>
      <c r="L40" s="7"/>
      <c r="M40" s="7"/>
      <c r="N40" s="7"/>
      <c r="O40" s="7"/>
      <c r="P40" s="7"/>
    </row>
    <row r="41" spans="1:16" x14ac:dyDescent="0.25">
      <c r="A41" s="10">
        <v>2000</v>
      </c>
      <c r="B41" s="53">
        <v>100.29701589849</v>
      </c>
      <c r="C41" s="10">
        <v>-1.0430000000000099</v>
      </c>
      <c r="D41" s="7"/>
      <c r="E41" s="7"/>
      <c r="F41" s="7">
        <v>2000</v>
      </c>
      <c r="G41" s="26"/>
      <c r="H41" s="7"/>
      <c r="I41" s="7"/>
      <c r="J41" s="26">
        <f t="shared" si="0"/>
        <v>100</v>
      </c>
      <c r="K41" s="7">
        <f t="shared" si="1"/>
        <v>-1.0430000000000099</v>
      </c>
      <c r="L41" s="7"/>
      <c r="M41" s="7"/>
      <c r="N41" s="7"/>
      <c r="O41" s="7"/>
      <c r="P41" s="7"/>
    </row>
    <row r="42" spans="1:16" x14ac:dyDescent="0.25">
      <c r="A42" s="10">
        <v>2500</v>
      </c>
      <c r="B42" s="53">
        <v>100.304368323386</v>
      </c>
      <c r="C42" s="10">
        <v>-1.3252999999999699</v>
      </c>
      <c r="D42" s="7"/>
      <c r="E42" s="7"/>
      <c r="F42" s="7">
        <v>2500</v>
      </c>
      <c r="G42" s="26"/>
      <c r="H42" s="7"/>
      <c r="I42" s="7"/>
      <c r="J42" s="26">
        <f t="shared" si="0"/>
        <v>100</v>
      </c>
      <c r="K42" s="7">
        <f t="shared" si="1"/>
        <v>-1.3252999999999699</v>
      </c>
      <c r="L42" s="7"/>
      <c r="M42" s="7"/>
      <c r="N42" s="7"/>
      <c r="O42" s="7"/>
      <c r="P42" s="7"/>
    </row>
    <row r="43" spans="1:16" x14ac:dyDescent="0.25">
      <c r="A43" s="10">
        <v>3150</v>
      </c>
      <c r="B43" s="53">
        <v>100.310145945133</v>
      </c>
      <c r="C43" s="10">
        <v>-1.68950000000001</v>
      </c>
      <c r="D43" s="7"/>
      <c r="E43" s="7"/>
      <c r="F43" s="7">
        <v>3150</v>
      </c>
      <c r="G43" s="26"/>
      <c r="H43" s="7"/>
      <c r="I43" s="7"/>
      <c r="J43" s="26">
        <f t="shared" si="0"/>
        <v>100</v>
      </c>
      <c r="K43" s="7">
        <f t="shared" si="1"/>
        <v>-1.68950000000001</v>
      </c>
      <c r="L43" s="7"/>
      <c r="M43" s="7"/>
      <c r="N43" s="7"/>
      <c r="O43" s="7"/>
      <c r="P43" s="7"/>
    </row>
    <row r="44" spans="1:16" x14ac:dyDescent="0.25">
      <c r="A44" s="10">
        <v>4000</v>
      </c>
      <c r="B44" s="53">
        <v>100.31295451125899</v>
      </c>
      <c r="C44" s="10">
        <v>-2.16359999999997</v>
      </c>
      <c r="D44" s="7"/>
      <c r="E44" s="7"/>
      <c r="F44" s="7">
        <v>4000</v>
      </c>
      <c r="G44" s="26"/>
      <c r="H44" s="7"/>
      <c r="I44" s="7"/>
      <c r="J44" s="26">
        <f t="shared" si="0"/>
        <v>100</v>
      </c>
      <c r="K44" s="7">
        <f t="shared" si="1"/>
        <v>-2.16359999999997</v>
      </c>
      <c r="L44" s="7"/>
      <c r="M44" s="7"/>
      <c r="N44" s="7"/>
      <c r="O44" s="7"/>
      <c r="P44" s="7"/>
    </row>
    <row r="45" spans="1:16" x14ac:dyDescent="0.25">
      <c r="A45" s="10">
        <v>5000</v>
      </c>
      <c r="B45" s="53">
        <v>100.311951451928</v>
      </c>
      <c r="C45" s="10">
        <v>-2.71940000000001</v>
      </c>
      <c r="D45" s="7"/>
      <c r="E45" s="7"/>
      <c r="F45" s="7">
        <v>5000</v>
      </c>
      <c r="G45" s="26"/>
      <c r="H45" s="7"/>
      <c r="I45" s="7"/>
      <c r="J45" s="26">
        <f t="shared" si="0"/>
        <v>100</v>
      </c>
      <c r="K45" s="7">
        <f t="shared" si="1"/>
        <v>-2.71940000000001</v>
      </c>
      <c r="L45" s="7"/>
      <c r="M45" s="7"/>
      <c r="N45" s="7"/>
      <c r="O45" s="7"/>
      <c r="P45" s="7"/>
    </row>
    <row r="46" spans="1:16" x14ac:dyDescent="0.25">
      <c r="A46" s="10">
        <v>6300</v>
      </c>
      <c r="B46" s="53">
        <v>100.305200862631</v>
      </c>
      <c r="C46" s="10">
        <v>-3.43989999999997</v>
      </c>
      <c r="D46" s="7"/>
      <c r="E46" s="7"/>
      <c r="F46" s="7">
        <v>6300</v>
      </c>
      <c r="G46" s="26"/>
      <c r="H46" s="7"/>
      <c r="I46" s="7"/>
      <c r="J46" s="26">
        <f t="shared" si="0"/>
        <v>100</v>
      </c>
      <c r="K46" s="7">
        <f t="shared" si="1"/>
        <v>-3.43989999999997</v>
      </c>
      <c r="L46" s="7"/>
      <c r="M46" s="7"/>
      <c r="N46" s="7"/>
      <c r="O46" s="7"/>
      <c r="P46" s="7"/>
    </row>
    <row r="47" spans="1:16" x14ac:dyDescent="0.25">
      <c r="A47" s="10">
        <v>7500</v>
      </c>
      <c r="B47" s="53">
        <v>100.295250514068</v>
      </c>
      <c r="C47" s="10">
        <v>-4.1046999999999798</v>
      </c>
      <c r="D47" s="7"/>
      <c r="E47" s="7"/>
      <c r="F47" s="7">
        <v>7500</v>
      </c>
      <c r="G47" s="26"/>
      <c r="H47" s="7"/>
      <c r="I47" s="7"/>
      <c r="J47" s="26">
        <f t="shared" si="0"/>
        <v>100</v>
      </c>
      <c r="K47" s="7">
        <f t="shared" si="1"/>
        <v>-4.1046999999999798</v>
      </c>
      <c r="L47" s="7"/>
      <c r="M47" s="7"/>
      <c r="N47" s="7"/>
      <c r="O47" s="7"/>
      <c r="P47" s="7"/>
    </row>
    <row r="48" spans="1:16" x14ac:dyDescent="0.25">
      <c r="A48" s="10">
        <v>8000</v>
      </c>
      <c r="B48" s="53">
        <v>100.29038567631299</v>
      </c>
      <c r="C48" s="10">
        <v>-4.3818000000000001</v>
      </c>
      <c r="D48" s="7"/>
      <c r="E48" s="7"/>
      <c r="F48" s="7">
        <v>8000</v>
      </c>
      <c r="G48" s="26"/>
      <c r="H48" s="7"/>
      <c r="I48" s="7"/>
      <c r="J48" s="26">
        <f t="shared" si="0"/>
        <v>100</v>
      </c>
      <c r="K48" s="7">
        <f t="shared" si="1"/>
        <v>-4.3818000000000001</v>
      </c>
      <c r="L48" s="7"/>
      <c r="M48" s="7"/>
      <c r="N48" s="7"/>
      <c r="O48" s="7"/>
      <c r="P48" s="7"/>
    </row>
    <row r="49" spans="1:16" x14ac:dyDescent="0.25">
      <c r="A49" s="10">
        <v>8500</v>
      </c>
      <c r="B49" s="53">
        <v>100.284337228547</v>
      </c>
      <c r="C49" s="10">
        <v>-4.6588000000000402</v>
      </c>
      <c r="D49" s="7"/>
      <c r="E49" s="7"/>
      <c r="F49" s="7">
        <v>8500</v>
      </c>
      <c r="G49" s="26"/>
      <c r="H49" s="7"/>
      <c r="I49" s="7"/>
      <c r="J49" s="26">
        <f t="shared" si="0"/>
        <v>100</v>
      </c>
      <c r="K49" s="7">
        <f t="shared" si="1"/>
        <v>-4.6588000000000402</v>
      </c>
      <c r="L49" s="7"/>
      <c r="M49" s="7"/>
      <c r="N49" s="7"/>
      <c r="O49" s="7"/>
      <c r="P49" s="7"/>
    </row>
    <row r="50" spans="1:16" x14ac:dyDescent="0.25">
      <c r="A50" s="10">
        <v>9500</v>
      </c>
      <c r="B50" s="53">
        <v>100.271498069111</v>
      </c>
      <c r="C50" s="10">
        <v>-5.2127000000000399</v>
      </c>
      <c r="D50" s="7"/>
      <c r="E50" s="7"/>
      <c r="F50" s="7">
        <v>9500</v>
      </c>
      <c r="G50" s="26"/>
      <c r="H50" s="7"/>
      <c r="I50" s="7"/>
      <c r="J50" s="26">
        <f t="shared" si="0"/>
        <v>100</v>
      </c>
      <c r="K50" s="7">
        <f t="shared" si="1"/>
        <v>-5.2127000000000399</v>
      </c>
      <c r="L50" s="7"/>
      <c r="M50" s="7"/>
      <c r="N50" s="7"/>
      <c r="O50" s="7"/>
      <c r="P50" s="7"/>
    </row>
    <row r="51" spans="1:16" x14ac:dyDescent="0.25">
      <c r="A51" s="10">
        <v>10000</v>
      </c>
      <c r="B51" s="53">
        <v>100.26363408395601</v>
      </c>
      <c r="C51" s="10">
        <v>-5.4893999999999901</v>
      </c>
      <c r="D51" s="7"/>
      <c r="E51" s="7"/>
      <c r="F51" s="7">
        <v>10000</v>
      </c>
      <c r="G51" s="26"/>
      <c r="H51" s="7"/>
      <c r="I51" s="7"/>
      <c r="J51" s="26">
        <f t="shared" si="0"/>
        <v>100</v>
      </c>
      <c r="K51" s="7">
        <f t="shared" si="1"/>
        <v>-5.4893999999999901</v>
      </c>
      <c r="L51" s="7"/>
      <c r="M51" s="7"/>
      <c r="N51" s="7"/>
      <c r="O51" s="7"/>
      <c r="P51" s="7"/>
    </row>
    <row r="52" spans="1:16" x14ac:dyDescent="0.25">
      <c r="A52" s="10">
        <v>10500</v>
      </c>
      <c r="B52" s="53">
        <v>100.255850343548</v>
      </c>
      <c r="C52" s="10">
        <v>-5.7665000000000104</v>
      </c>
      <c r="D52" s="7"/>
      <c r="E52" s="7"/>
      <c r="F52" s="7">
        <v>10500</v>
      </c>
      <c r="G52" s="26"/>
      <c r="H52" s="7"/>
      <c r="I52" s="7"/>
      <c r="J52" s="26">
        <f t="shared" si="0"/>
        <v>100</v>
      </c>
      <c r="K52" s="7">
        <f t="shared" si="1"/>
        <v>-5.7665000000000104</v>
      </c>
      <c r="L52" s="7"/>
      <c r="M52" s="7"/>
      <c r="N52" s="7"/>
      <c r="O52" s="7"/>
      <c r="P52" s="7"/>
    </row>
    <row r="64" spans="1:16" x14ac:dyDescent="0.25">
      <c r="A64" t="s">
        <v>72</v>
      </c>
      <c r="B64" t="s">
        <v>73</v>
      </c>
    </row>
    <row r="65" spans="1:19" x14ac:dyDescent="0.25">
      <c r="A65" t="s">
        <v>74</v>
      </c>
      <c r="B65" t="s">
        <v>75</v>
      </c>
      <c r="C65" t="s">
        <v>76</v>
      </c>
      <c r="D65">
        <v>1502245</v>
      </c>
      <c r="E65" t="s">
        <v>77</v>
      </c>
    </row>
    <row r="66" spans="1:19" x14ac:dyDescent="0.25">
      <c r="A66" t="s">
        <v>78</v>
      </c>
      <c r="B66" s="54">
        <v>9.9695</v>
      </c>
      <c r="C66" t="s">
        <v>79</v>
      </c>
      <c r="D66" s="54">
        <v>194</v>
      </c>
      <c r="E66" t="s">
        <v>80</v>
      </c>
    </row>
    <row r="67" spans="1:19" x14ac:dyDescent="0.25">
      <c r="A67" t="s">
        <v>81</v>
      </c>
      <c r="B67" t="s">
        <v>82</v>
      </c>
      <c r="C67" t="s">
        <v>83</v>
      </c>
      <c r="D67" t="s">
        <v>84</v>
      </c>
      <c r="E67" t="s">
        <v>85</v>
      </c>
      <c r="F67" t="s">
        <v>86</v>
      </c>
      <c r="G67" t="s">
        <v>87</v>
      </c>
      <c r="H67" t="s">
        <v>88</v>
      </c>
      <c r="I67" t="s">
        <v>89</v>
      </c>
      <c r="J67" t="s">
        <v>90</v>
      </c>
      <c r="K67" t="s">
        <v>91</v>
      </c>
      <c r="L67" t="s">
        <v>92</v>
      </c>
      <c r="M67" t="s">
        <v>93</v>
      </c>
      <c r="N67" t="s">
        <v>94</v>
      </c>
      <c r="O67" t="s">
        <v>95</v>
      </c>
      <c r="Q67" t="s">
        <v>96</v>
      </c>
      <c r="R67" t="s">
        <v>97</v>
      </c>
      <c r="S67" t="s">
        <v>98</v>
      </c>
    </row>
    <row r="69" spans="1:19" x14ac:dyDescent="0.25">
      <c r="A69" s="55">
        <v>44750</v>
      </c>
      <c r="B69" s="56">
        <v>0.50712962962963004</v>
      </c>
      <c r="C69" s="54">
        <v>10</v>
      </c>
      <c r="D69" s="54">
        <v>0.9920196</v>
      </c>
      <c r="E69" s="54">
        <v>2.2669369999999998E-6</v>
      </c>
      <c r="F69" s="54">
        <v>183.06530000000001</v>
      </c>
      <c r="G69" s="54">
        <v>4.4158370000000003E-4</v>
      </c>
      <c r="H69" s="54">
        <v>0.99340539999999999</v>
      </c>
      <c r="I69" s="54">
        <v>2.2549269999999999E-6</v>
      </c>
      <c r="J69" s="54">
        <v>-176.9332</v>
      </c>
      <c r="K69" s="54">
        <v>1.7876820000000001E-4</v>
      </c>
      <c r="L69" s="54">
        <v>0.99271229999999999</v>
      </c>
      <c r="M69" s="54">
        <v>1.5987259999999999E-6</v>
      </c>
      <c r="N69" s="54">
        <v>-176.934</v>
      </c>
      <c r="O69" s="54">
        <v>2.381986E-4</v>
      </c>
      <c r="Q69" s="54">
        <f t="shared" ref="Q69:Q112" si="2">C69</f>
        <v>10</v>
      </c>
      <c r="R69" s="28">
        <f t="shared" ref="R69:R112" si="3">L69/$B$66*1000</f>
        <v>99.574933547319318</v>
      </c>
      <c r="S69" s="28">
        <f t="shared" ref="S69:S86" si="4">N69+180</f>
        <v>3.0660000000000025</v>
      </c>
    </row>
    <row r="70" spans="1:19" x14ac:dyDescent="0.25">
      <c r="A70" s="55">
        <v>44750</v>
      </c>
      <c r="B70" s="56">
        <v>0.50770833333333298</v>
      </c>
      <c r="C70" s="54">
        <v>12.5</v>
      </c>
      <c r="D70" s="54">
        <v>0.99274569999999995</v>
      </c>
      <c r="E70" s="54">
        <v>3.2207360000000001E-6</v>
      </c>
      <c r="F70" s="54">
        <v>182.48490000000001</v>
      </c>
      <c r="G70" s="54">
        <v>4.9027559999999997E-4</v>
      </c>
      <c r="H70" s="54">
        <v>0.99413739999999995</v>
      </c>
      <c r="I70" s="54">
        <v>2.7708650000000001E-6</v>
      </c>
      <c r="J70" s="54">
        <v>-177.51349999999999</v>
      </c>
      <c r="K70" s="54">
        <v>4.5533900000000003E-4</v>
      </c>
      <c r="L70" s="54">
        <v>0.99344129999999997</v>
      </c>
      <c r="M70" s="54">
        <v>2.1243140000000001E-6</v>
      </c>
      <c r="N70" s="54">
        <v>-177.51429999999999</v>
      </c>
      <c r="O70" s="54">
        <v>3.3455330000000001E-4</v>
      </c>
      <c r="Q70" s="54">
        <f t="shared" si="2"/>
        <v>12.5</v>
      </c>
      <c r="R70" s="28">
        <f t="shared" si="3"/>
        <v>99.648056572546253</v>
      </c>
      <c r="S70" s="28">
        <f t="shared" si="4"/>
        <v>2.4857000000000085</v>
      </c>
    </row>
    <row r="71" spans="1:19" x14ac:dyDescent="0.25">
      <c r="A71" s="55">
        <v>44750</v>
      </c>
      <c r="B71" s="56">
        <v>0.50818287037037002</v>
      </c>
      <c r="C71" s="54">
        <v>16</v>
      </c>
      <c r="D71" s="54">
        <v>0.99344529999999998</v>
      </c>
      <c r="E71" s="54">
        <v>7.8933019999999999E-6</v>
      </c>
      <c r="F71" s="54">
        <v>181.97370000000001</v>
      </c>
      <c r="G71" s="54">
        <v>9.8042469999999994E-4</v>
      </c>
      <c r="H71" s="54">
        <v>0.99484280000000003</v>
      </c>
      <c r="I71" s="54">
        <v>9.5524830000000006E-6</v>
      </c>
      <c r="J71" s="54">
        <v>-178.02529999999999</v>
      </c>
      <c r="K71" s="54">
        <v>6.9824109999999998E-4</v>
      </c>
      <c r="L71" s="54">
        <v>0.99414380000000002</v>
      </c>
      <c r="M71" s="54">
        <v>6.1958479999999997E-6</v>
      </c>
      <c r="N71" s="54">
        <v>-178.0258</v>
      </c>
      <c r="O71" s="54">
        <v>6.0182499999999995E-4</v>
      </c>
      <c r="Q71" s="54">
        <f t="shared" si="2"/>
        <v>16</v>
      </c>
      <c r="R71" s="28">
        <f t="shared" si="3"/>
        <v>99.718521490546166</v>
      </c>
      <c r="S71" s="28">
        <f t="shared" si="4"/>
        <v>1.9741999999999962</v>
      </c>
    </row>
    <row r="72" spans="1:19" x14ac:dyDescent="0.25">
      <c r="A72" s="55">
        <v>44750</v>
      </c>
      <c r="B72" s="56">
        <v>0.50857638888888901</v>
      </c>
      <c r="C72" s="54">
        <v>20</v>
      </c>
      <c r="D72" s="54">
        <v>0.99399939999999998</v>
      </c>
      <c r="E72" s="54">
        <v>1.3381379999999999E-6</v>
      </c>
      <c r="F72" s="54">
        <v>181.60509999999999</v>
      </c>
      <c r="G72" s="54">
        <v>9.4354589999999999E-5</v>
      </c>
      <c r="H72" s="54">
        <v>0.99540240000000002</v>
      </c>
      <c r="I72" s="54">
        <v>1.407744E-6</v>
      </c>
      <c r="J72" s="54">
        <v>-178.39410000000001</v>
      </c>
      <c r="K72" s="54">
        <v>3.2188879999999999E-4</v>
      </c>
      <c r="L72" s="54">
        <v>0.99470069999999999</v>
      </c>
      <c r="M72" s="54">
        <v>9.7112779999999995E-7</v>
      </c>
      <c r="N72" s="54">
        <v>-178.39449999999999</v>
      </c>
      <c r="O72" s="54">
        <v>1.6771639999999999E-4</v>
      </c>
      <c r="Q72" s="54">
        <f t="shared" si="2"/>
        <v>20</v>
      </c>
      <c r="R72" s="28">
        <f t="shared" si="3"/>
        <v>99.774381864687285</v>
      </c>
      <c r="S72" s="28">
        <f t="shared" si="4"/>
        <v>1.6055000000000064</v>
      </c>
    </row>
    <row r="73" spans="1:19" x14ac:dyDescent="0.25">
      <c r="A73" s="55">
        <v>44750</v>
      </c>
      <c r="B73" s="56">
        <v>0.50892361111111095</v>
      </c>
      <c r="C73" s="54">
        <v>25</v>
      </c>
      <c r="D73" s="54">
        <v>0.99450139999999998</v>
      </c>
      <c r="E73" s="54">
        <v>9.3511179999999998E-7</v>
      </c>
      <c r="F73" s="54">
        <v>181.30690000000001</v>
      </c>
      <c r="G73" s="54">
        <v>3.929653E-4</v>
      </c>
      <c r="H73" s="54">
        <v>0.99591229999999997</v>
      </c>
      <c r="I73" s="54">
        <v>1.7731889999999999E-6</v>
      </c>
      <c r="J73" s="54">
        <v>-178.6925</v>
      </c>
      <c r="K73" s="54">
        <v>5.1665559999999997E-4</v>
      </c>
      <c r="L73" s="54">
        <v>0.99520660000000005</v>
      </c>
      <c r="M73" s="54">
        <v>1.002327E-6</v>
      </c>
      <c r="N73" s="54">
        <v>-178.69280000000001</v>
      </c>
      <c r="O73" s="54">
        <v>3.2455919999999999E-4</v>
      </c>
      <c r="Q73" s="54">
        <f t="shared" si="2"/>
        <v>25</v>
      </c>
      <c r="R73" s="28">
        <f t="shared" si="3"/>
        <v>99.825126636240526</v>
      </c>
      <c r="S73" s="28">
        <f t="shared" si="4"/>
        <v>1.3071999999999946</v>
      </c>
    </row>
    <row r="74" spans="1:19" x14ac:dyDescent="0.25">
      <c r="A74" s="55">
        <v>44750</v>
      </c>
      <c r="B74" s="56">
        <v>0.50921296296296303</v>
      </c>
      <c r="C74" s="54">
        <v>31.5</v>
      </c>
      <c r="D74" s="54">
        <v>0.994973</v>
      </c>
      <c r="E74" s="54">
        <v>1.9840270000000001E-6</v>
      </c>
      <c r="F74" s="54">
        <v>181.05719999999999</v>
      </c>
      <c r="G74" s="54">
        <v>5.7993110000000004E-4</v>
      </c>
      <c r="H74" s="54">
        <v>0.99638890000000002</v>
      </c>
      <c r="I74" s="54">
        <v>1.7285620000000001E-6</v>
      </c>
      <c r="J74" s="54">
        <v>-178.9419</v>
      </c>
      <c r="K74" s="54">
        <v>2.5894390000000001E-4</v>
      </c>
      <c r="L74" s="54">
        <v>0.99568069999999997</v>
      </c>
      <c r="M74" s="54">
        <v>1.315702E-6</v>
      </c>
      <c r="N74" s="54">
        <v>-178.94239999999999</v>
      </c>
      <c r="O74" s="54">
        <v>3.1755789999999998E-4</v>
      </c>
      <c r="Q74" s="54">
        <f t="shared" si="2"/>
        <v>31.5</v>
      </c>
      <c r="R74" s="28">
        <f t="shared" si="3"/>
        <v>99.872681679121314</v>
      </c>
      <c r="S74" s="28">
        <f t="shared" si="4"/>
        <v>1.0576000000000079</v>
      </c>
    </row>
    <row r="75" spans="1:19" x14ac:dyDescent="0.25">
      <c r="A75" s="55">
        <v>44750</v>
      </c>
      <c r="B75" s="56">
        <v>0.50944444444444503</v>
      </c>
      <c r="C75" s="54">
        <v>40</v>
      </c>
      <c r="D75" s="54">
        <v>0.99541329999999995</v>
      </c>
      <c r="E75" s="54">
        <v>1.8917250000000001E-6</v>
      </c>
      <c r="F75" s="54">
        <v>180.84970000000001</v>
      </c>
      <c r="G75" s="54">
        <v>4.2217969999999998E-4</v>
      </c>
      <c r="H75" s="54">
        <v>0.9968321</v>
      </c>
      <c r="I75" s="54">
        <v>9.9916089999999994E-7</v>
      </c>
      <c r="J75" s="54">
        <v>-179.1498</v>
      </c>
      <c r="K75" s="54">
        <v>3.8015729999999999E-4</v>
      </c>
      <c r="L75" s="54">
        <v>0.99612250000000002</v>
      </c>
      <c r="M75" s="54">
        <v>1.06969E-6</v>
      </c>
      <c r="N75" s="54">
        <v>-179.15</v>
      </c>
      <c r="O75" s="54">
        <v>2.840578E-4</v>
      </c>
      <c r="Q75" s="54">
        <f t="shared" si="2"/>
        <v>40</v>
      </c>
      <c r="R75" s="28">
        <f t="shared" si="3"/>
        <v>99.916996840363112</v>
      </c>
      <c r="S75" s="28">
        <f t="shared" si="4"/>
        <v>0.84999999999999432</v>
      </c>
    </row>
    <row r="76" spans="1:19" x14ac:dyDescent="0.25">
      <c r="A76" s="55">
        <v>44750</v>
      </c>
      <c r="B76" s="56">
        <v>0.509733796296296</v>
      </c>
      <c r="C76" s="54">
        <v>46.7</v>
      </c>
      <c r="D76" s="54">
        <v>0.99568159999999994</v>
      </c>
      <c r="E76" s="54">
        <v>1.4369059999999999E-6</v>
      </c>
      <c r="F76" s="54">
        <v>180.73699999999999</v>
      </c>
      <c r="G76" s="54">
        <v>1.3296609999999999E-4</v>
      </c>
      <c r="H76" s="54">
        <v>0.99709780000000003</v>
      </c>
      <c r="I76" s="54">
        <v>1.55188E-6</v>
      </c>
      <c r="J76" s="54">
        <v>-179.26259999999999</v>
      </c>
      <c r="K76" s="54">
        <v>2.7868290000000002E-4</v>
      </c>
      <c r="L76" s="54">
        <v>0.99638939999999998</v>
      </c>
      <c r="M76" s="54">
        <v>1.057477E-6</v>
      </c>
      <c r="N76" s="54">
        <v>-179.2628</v>
      </c>
      <c r="O76" s="54">
        <v>1.5438919999999999E-4</v>
      </c>
      <c r="Q76" s="54">
        <f t="shared" si="2"/>
        <v>46.7</v>
      </c>
      <c r="R76" s="28">
        <f t="shared" si="3"/>
        <v>99.943768493906418</v>
      </c>
      <c r="S76" s="28">
        <f t="shared" si="4"/>
        <v>0.73720000000000141</v>
      </c>
    </row>
    <row r="77" spans="1:19" x14ac:dyDescent="0.25">
      <c r="A77" s="55">
        <v>44750</v>
      </c>
      <c r="B77" s="56">
        <v>0.51001157407407405</v>
      </c>
      <c r="C77" s="54">
        <v>50</v>
      </c>
      <c r="D77" s="54">
        <v>0.99575840000000004</v>
      </c>
      <c r="E77" s="54">
        <v>1.3884069999999999E-5</v>
      </c>
      <c r="F77" s="54">
        <v>180.6909</v>
      </c>
      <c r="G77" s="54">
        <v>1.2192220000000001E-3</v>
      </c>
      <c r="H77" s="54">
        <v>0.99726519999999996</v>
      </c>
      <c r="I77" s="54">
        <v>5.6094180000000001E-6</v>
      </c>
      <c r="J77" s="54">
        <v>-179.30840000000001</v>
      </c>
      <c r="K77" s="54">
        <v>1.0368510000000001E-3</v>
      </c>
      <c r="L77" s="54">
        <v>0.99651149999999999</v>
      </c>
      <c r="M77" s="54">
        <v>7.4872029999999999E-6</v>
      </c>
      <c r="N77" s="54">
        <v>-179.30879999999999</v>
      </c>
      <c r="O77" s="54">
        <v>8.0024399999999998E-4</v>
      </c>
      <c r="Q77" s="54">
        <f t="shared" si="2"/>
        <v>50</v>
      </c>
      <c r="R77" s="28">
        <f t="shared" si="3"/>
        <v>99.956015848337429</v>
      </c>
      <c r="S77" s="28">
        <f t="shared" si="4"/>
        <v>0.69120000000000914</v>
      </c>
    </row>
    <row r="78" spans="1:19" x14ac:dyDescent="0.25">
      <c r="A78" s="55">
        <v>44750</v>
      </c>
      <c r="B78" s="56">
        <v>0.51027777777777805</v>
      </c>
      <c r="C78" s="54">
        <v>53.3</v>
      </c>
      <c r="D78" s="54">
        <v>0.99589729999999999</v>
      </c>
      <c r="E78" s="54">
        <v>7.2700190000000002E-6</v>
      </c>
      <c r="F78" s="54">
        <v>180.6523</v>
      </c>
      <c r="G78" s="54">
        <v>2.0451029999999999E-3</v>
      </c>
      <c r="H78" s="54">
        <v>0.99731239999999999</v>
      </c>
      <c r="I78" s="54">
        <v>7.5102310000000003E-6</v>
      </c>
      <c r="J78" s="54">
        <v>-179.34729999999999</v>
      </c>
      <c r="K78" s="54">
        <v>1.7554770000000001E-3</v>
      </c>
      <c r="L78" s="54">
        <v>0.99660459999999995</v>
      </c>
      <c r="M78" s="54">
        <v>5.2262979999999998E-6</v>
      </c>
      <c r="N78" s="54">
        <v>-179.3475</v>
      </c>
      <c r="O78" s="54">
        <v>1.3476040000000001E-3</v>
      </c>
      <c r="Q78" s="54">
        <f t="shared" si="2"/>
        <v>53.3</v>
      </c>
      <c r="R78" s="28">
        <f t="shared" si="3"/>
        <v>99.965354330708664</v>
      </c>
      <c r="S78" s="28">
        <f t="shared" si="4"/>
        <v>0.65250000000000341</v>
      </c>
    </row>
    <row r="79" spans="1:19" x14ac:dyDescent="0.25">
      <c r="A79" s="55">
        <v>44750</v>
      </c>
      <c r="B79" s="56">
        <v>0.51050925925925905</v>
      </c>
      <c r="C79" s="54">
        <v>63</v>
      </c>
      <c r="D79" s="54">
        <v>0.99615050000000005</v>
      </c>
      <c r="E79" s="54">
        <v>9.5263099999999996E-6</v>
      </c>
      <c r="F79" s="54">
        <v>180.5573</v>
      </c>
      <c r="G79" s="54">
        <v>8.2060110000000005E-4</v>
      </c>
      <c r="H79" s="54">
        <v>0.99757499999999999</v>
      </c>
      <c r="I79" s="54">
        <v>1.240485E-5</v>
      </c>
      <c r="J79" s="54">
        <v>-179.44200000000001</v>
      </c>
      <c r="K79" s="54">
        <v>1.1133650000000001E-3</v>
      </c>
      <c r="L79" s="54">
        <v>0.99686249999999998</v>
      </c>
      <c r="M79" s="54">
        <v>7.8203390000000003E-6</v>
      </c>
      <c r="N79" s="54">
        <v>-179.44229999999999</v>
      </c>
      <c r="O79" s="54">
        <v>6.9155040000000001E-4</v>
      </c>
      <c r="Q79" s="54">
        <f t="shared" si="2"/>
        <v>63</v>
      </c>
      <c r="R79" s="28">
        <f t="shared" si="3"/>
        <v>99.991223230854104</v>
      </c>
      <c r="S79" s="28">
        <f t="shared" si="4"/>
        <v>0.55770000000001119</v>
      </c>
    </row>
    <row r="80" spans="1:19" x14ac:dyDescent="0.25">
      <c r="A80" s="55">
        <v>44750</v>
      </c>
      <c r="B80" s="56">
        <v>0.51070601851851904</v>
      </c>
      <c r="C80" s="54">
        <v>80</v>
      </c>
      <c r="D80" s="54">
        <v>0.99649650000000001</v>
      </c>
      <c r="E80" s="54">
        <v>4.4933209999999998E-6</v>
      </c>
      <c r="F80" s="54">
        <v>180.4425</v>
      </c>
      <c r="G80" s="54">
        <v>5.0333400000000003E-4</v>
      </c>
      <c r="H80" s="54">
        <v>0.99791660000000004</v>
      </c>
      <c r="I80" s="54">
        <v>4.1364129999999996E-6</v>
      </c>
      <c r="J80" s="54">
        <v>-179.5573</v>
      </c>
      <c r="K80" s="54">
        <v>4.0044890000000001E-4</v>
      </c>
      <c r="L80" s="54">
        <v>0.99720629999999999</v>
      </c>
      <c r="M80" s="54">
        <v>3.05368E-6</v>
      </c>
      <c r="N80" s="54">
        <v>-179.5574</v>
      </c>
      <c r="O80" s="54">
        <v>3.2159929999999999E-4</v>
      </c>
      <c r="Q80" s="54">
        <f t="shared" si="2"/>
        <v>80</v>
      </c>
      <c r="R80" s="28">
        <f t="shared" si="3"/>
        <v>100.02570841065248</v>
      </c>
      <c r="S80" s="28">
        <f t="shared" si="4"/>
        <v>0.44259999999999877</v>
      </c>
    </row>
    <row r="81" spans="1:19" x14ac:dyDescent="0.25">
      <c r="A81" s="55">
        <v>44750</v>
      </c>
      <c r="B81" s="56">
        <v>0.510891203703704</v>
      </c>
      <c r="C81" s="54">
        <v>100</v>
      </c>
      <c r="D81" s="54">
        <v>0.9967724</v>
      </c>
      <c r="E81" s="54">
        <v>1.0729640000000001E-5</v>
      </c>
      <c r="F81" s="54">
        <v>180.3544</v>
      </c>
      <c r="G81" s="54">
        <v>3.9152749999999997E-4</v>
      </c>
      <c r="H81" s="54">
        <v>0.99825839999999999</v>
      </c>
      <c r="I81" s="54">
        <v>4.9670320000000001E-6</v>
      </c>
      <c r="J81" s="54">
        <v>-179.64769999999999</v>
      </c>
      <c r="K81" s="54">
        <v>1.176446E-3</v>
      </c>
      <c r="L81" s="54">
        <v>0.99751509999999999</v>
      </c>
      <c r="M81" s="54">
        <v>5.9117779999999997E-6</v>
      </c>
      <c r="N81" s="54">
        <v>-179.64670000000001</v>
      </c>
      <c r="O81" s="54">
        <v>6.1994329999999996E-4</v>
      </c>
      <c r="Q81" s="54">
        <f t="shared" si="2"/>
        <v>100</v>
      </c>
      <c r="R81" s="28">
        <f t="shared" si="3"/>
        <v>100.05668288279251</v>
      </c>
      <c r="S81" s="28">
        <f t="shared" si="4"/>
        <v>0.35329999999999018</v>
      </c>
    </row>
    <row r="82" spans="1:19" x14ac:dyDescent="0.25">
      <c r="A82" s="55">
        <v>44750</v>
      </c>
      <c r="B82" s="56">
        <v>0.51105324074074099</v>
      </c>
      <c r="C82" s="54">
        <v>125</v>
      </c>
      <c r="D82" s="54">
        <v>0.99706470000000003</v>
      </c>
      <c r="E82" s="54">
        <v>3.1042950000000002E-6</v>
      </c>
      <c r="F82" s="54">
        <v>180.274</v>
      </c>
      <c r="G82" s="54">
        <v>1.211218E-3</v>
      </c>
      <c r="H82" s="54">
        <v>0.99848979999999998</v>
      </c>
      <c r="I82" s="54">
        <v>2.6787409999999999E-6</v>
      </c>
      <c r="J82" s="54">
        <v>-179.7261</v>
      </c>
      <c r="K82" s="54">
        <v>1.105558E-3</v>
      </c>
      <c r="L82" s="54">
        <v>0.99777700000000003</v>
      </c>
      <c r="M82" s="54">
        <v>2.0501410000000001E-6</v>
      </c>
      <c r="N82" s="54">
        <v>-179.7261</v>
      </c>
      <c r="O82" s="54">
        <v>8.1995560000000002E-4</v>
      </c>
      <c r="Q82" s="54">
        <f t="shared" si="2"/>
        <v>125</v>
      </c>
      <c r="R82" s="28">
        <f t="shared" si="3"/>
        <v>100.08295300667035</v>
      </c>
      <c r="S82" s="28">
        <f t="shared" si="4"/>
        <v>0.27389999999999759</v>
      </c>
    </row>
    <row r="83" spans="1:19" x14ac:dyDescent="0.25">
      <c r="A83" s="55">
        <v>44750</v>
      </c>
      <c r="B83" s="56">
        <v>0.51121527777777798</v>
      </c>
      <c r="C83" s="54">
        <v>160</v>
      </c>
      <c r="D83" s="54">
        <v>0.9973474</v>
      </c>
      <c r="E83" s="54">
        <v>2.2780259999999999E-6</v>
      </c>
      <c r="F83" s="54">
        <v>180.19550000000001</v>
      </c>
      <c r="G83" s="54">
        <v>9.0036170000000004E-4</v>
      </c>
      <c r="H83" s="54">
        <v>0.99877300000000002</v>
      </c>
      <c r="I83" s="54">
        <v>1.808725E-6</v>
      </c>
      <c r="J83" s="54">
        <v>-179.8047</v>
      </c>
      <c r="K83" s="54">
        <v>3.0729180000000001E-4</v>
      </c>
      <c r="L83" s="54">
        <v>0.9980599</v>
      </c>
      <c r="M83" s="54">
        <v>1.4543800000000001E-6</v>
      </c>
      <c r="N83" s="54">
        <v>-179.80459999999999</v>
      </c>
      <c r="O83" s="54">
        <v>4.7567829999999999E-4</v>
      </c>
      <c r="Q83" s="54">
        <f t="shared" si="2"/>
        <v>160</v>
      </c>
      <c r="R83" s="28">
        <f t="shared" si="3"/>
        <v>100.11132955514319</v>
      </c>
      <c r="S83" s="28">
        <f t="shared" si="4"/>
        <v>0.19540000000000646</v>
      </c>
    </row>
    <row r="84" spans="1:19" x14ac:dyDescent="0.25">
      <c r="A84" s="55">
        <v>44750</v>
      </c>
      <c r="B84" s="56">
        <v>0.511354166666667</v>
      </c>
      <c r="C84" s="54">
        <v>200</v>
      </c>
      <c r="D84" s="54">
        <v>0.99758360000000001</v>
      </c>
      <c r="E84" s="54">
        <v>2.364355E-6</v>
      </c>
      <c r="F84" s="54">
        <v>180.131</v>
      </c>
      <c r="G84" s="54">
        <v>3.2989139999999999E-4</v>
      </c>
      <c r="H84" s="54">
        <v>0.99900739999999999</v>
      </c>
      <c r="I84" s="54">
        <v>2.3761009999999998E-6</v>
      </c>
      <c r="J84" s="54">
        <v>-179.869</v>
      </c>
      <c r="K84" s="54">
        <v>9.3594490000000006E-5</v>
      </c>
      <c r="L84" s="54">
        <v>0.99829520000000005</v>
      </c>
      <c r="M84" s="54">
        <v>1.67601E-6</v>
      </c>
      <c r="N84" s="54">
        <v>-179.869</v>
      </c>
      <c r="O84" s="54">
        <v>1.7145570000000001E-4</v>
      </c>
      <c r="Q84" s="54">
        <f t="shared" si="2"/>
        <v>200</v>
      </c>
      <c r="R84" s="28">
        <f t="shared" si="3"/>
        <v>100.13493154120066</v>
      </c>
      <c r="S84" s="28">
        <f t="shared" si="4"/>
        <v>0.13100000000000023</v>
      </c>
    </row>
    <row r="85" spans="1:19" x14ac:dyDescent="0.25">
      <c r="A85" s="55">
        <v>44750</v>
      </c>
      <c r="B85" s="56">
        <v>0.51148148148148198</v>
      </c>
      <c r="C85" s="54">
        <v>250</v>
      </c>
      <c r="D85" s="54">
        <v>0.99782079999999995</v>
      </c>
      <c r="E85" s="54">
        <v>1.4999499999999999E-6</v>
      </c>
      <c r="F85" s="54">
        <v>180.06870000000001</v>
      </c>
      <c r="G85" s="54">
        <v>4.7785619999999999E-4</v>
      </c>
      <c r="H85" s="54">
        <v>0.99921009999999999</v>
      </c>
      <c r="I85" s="54">
        <v>1.9937539999999999E-6</v>
      </c>
      <c r="J85" s="54">
        <v>-179.9315</v>
      </c>
      <c r="K85" s="54">
        <v>7.0574250000000004E-4</v>
      </c>
      <c r="L85" s="54">
        <v>0.99851520000000005</v>
      </c>
      <c r="M85" s="54">
        <v>1.247488E-6</v>
      </c>
      <c r="N85" s="54">
        <v>-179.9314</v>
      </c>
      <c r="O85" s="54">
        <v>4.2615110000000003E-4</v>
      </c>
      <c r="Q85" s="54">
        <f t="shared" si="2"/>
        <v>250</v>
      </c>
      <c r="R85" s="28">
        <f t="shared" si="3"/>
        <v>100.15699884648177</v>
      </c>
      <c r="S85" s="28">
        <f t="shared" si="4"/>
        <v>6.8600000000003547E-2</v>
      </c>
    </row>
    <row r="86" spans="1:19" x14ac:dyDescent="0.25">
      <c r="A86" s="55">
        <v>44750</v>
      </c>
      <c r="B86" s="56">
        <v>0.51160879629629596</v>
      </c>
      <c r="C86" s="54">
        <v>315</v>
      </c>
      <c r="D86" s="54">
        <v>0.9980118</v>
      </c>
      <c r="E86" s="54">
        <v>2.4774600000000002E-6</v>
      </c>
      <c r="F86" s="54">
        <v>180.0026</v>
      </c>
      <c r="G86" s="54">
        <v>2.171524E-4</v>
      </c>
      <c r="H86" s="54">
        <v>0.9994381</v>
      </c>
      <c r="I86" s="54">
        <v>1.9100159999999999E-6</v>
      </c>
      <c r="J86" s="54">
        <v>-179.99780000000001</v>
      </c>
      <c r="K86" s="54">
        <v>7.3713489999999995E-4</v>
      </c>
      <c r="L86" s="54">
        <v>0.99872470000000002</v>
      </c>
      <c r="M86" s="54">
        <v>1.5641270000000001E-6</v>
      </c>
      <c r="N86" s="54">
        <v>-179.99760000000001</v>
      </c>
      <c r="O86" s="54">
        <v>3.8422750000000001E-4</v>
      </c>
      <c r="Q86" s="54">
        <f t="shared" si="2"/>
        <v>315</v>
      </c>
      <c r="R86" s="28">
        <f t="shared" si="3"/>
        <v>100.17801293946538</v>
      </c>
      <c r="S86" s="28">
        <f t="shared" si="4"/>
        <v>2.3999999999944066E-3</v>
      </c>
    </row>
    <row r="87" spans="1:19" x14ac:dyDescent="0.25">
      <c r="A87" s="55">
        <v>44750</v>
      </c>
      <c r="B87" s="56">
        <v>0.51172453703703702</v>
      </c>
      <c r="C87" s="54">
        <v>400</v>
      </c>
      <c r="D87" s="54">
        <v>0.99821649999999995</v>
      </c>
      <c r="E87" s="54">
        <v>1.57352E-6</v>
      </c>
      <c r="F87" s="54">
        <v>179.93029999999999</v>
      </c>
      <c r="G87" s="54">
        <v>3.5619100000000001E-4</v>
      </c>
      <c r="H87" s="54">
        <v>0.99964299999999995</v>
      </c>
      <c r="I87" s="54">
        <v>2.1799480000000001E-6</v>
      </c>
      <c r="J87" s="54">
        <v>-180.06989999999999</v>
      </c>
      <c r="K87" s="54">
        <v>4.8812589999999999E-4</v>
      </c>
      <c r="L87" s="54">
        <v>0.99892950000000003</v>
      </c>
      <c r="M87" s="54">
        <v>1.3442599999999999E-6</v>
      </c>
      <c r="N87" s="54">
        <v>179.93020000000001</v>
      </c>
      <c r="O87" s="54">
        <v>3.0213359999999999E-4</v>
      </c>
      <c r="Q87" s="54">
        <f t="shared" si="2"/>
        <v>400</v>
      </c>
      <c r="R87" s="28">
        <f t="shared" si="3"/>
        <v>100.19855559456342</v>
      </c>
      <c r="S87" s="28">
        <f t="shared" ref="S87:S112" si="5">N87+180-360</f>
        <v>-6.9799999999986539E-2</v>
      </c>
    </row>
    <row r="88" spans="1:19" x14ac:dyDescent="0.25">
      <c r="A88" s="55">
        <v>44750</v>
      </c>
      <c r="B88" s="56">
        <v>0.51184027777777796</v>
      </c>
      <c r="C88" s="54">
        <v>500</v>
      </c>
      <c r="D88" s="54">
        <v>0.99839049999999996</v>
      </c>
      <c r="E88" s="54">
        <v>1.530737E-6</v>
      </c>
      <c r="F88" s="54">
        <v>179.85560000000001</v>
      </c>
      <c r="G88" s="54">
        <v>3.0677180000000001E-4</v>
      </c>
      <c r="H88" s="54">
        <v>0.99981679999999995</v>
      </c>
      <c r="I88" s="54">
        <v>2.0050479999999999E-6</v>
      </c>
      <c r="J88" s="54">
        <v>-180.1447</v>
      </c>
      <c r="K88" s="54">
        <v>2.1042169999999999E-4</v>
      </c>
      <c r="L88" s="54">
        <v>0.99910339999999997</v>
      </c>
      <c r="M88" s="54">
        <v>1.2612859999999999E-6</v>
      </c>
      <c r="N88" s="54">
        <v>179.8554</v>
      </c>
      <c r="O88" s="54">
        <v>1.8600149999999999E-4</v>
      </c>
      <c r="Q88" s="54">
        <f t="shared" si="2"/>
        <v>500</v>
      </c>
      <c r="R88" s="28">
        <f t="shared" si="3"/>
        <v>100.21599879632879</v>
      </c>
      <c r="S88" s="28">
        <f t="shared" si="5"/>
        <v>-0.14459999999996853</v>
      </c>
    </row>
    <row r="89" spans="1:19" x14ac:dyDescent="0.25">
      <c r="A89" s="55">
        <v>44750</v>
      </c>
      <c r="B89" s="56">
        <v>0.512048611111111</v>
      </c>
      <c r="C89" s="54">
        <v>630</v>
      </c>
      <c r="D89" s="54">
        <v>0.99856080000000003</v>
      </c>
      <c r="E89" s="54">
        <v>1.403837E-6</v>
      </c>
      <c r="F89" s="54">
        <v>179.76669999999999</v>
      </c>
      <c r="G89" s="54">
        <v>3.4427170000000002E-4</v>
      </c>
      <c r="H89" s="54">
        <v>0.99998580000000004</v>
      </c>
      <c r="I89" s="54">
        <v>2.191986E-6</v>
      </c>
      <c r="J89" s="54">
        <v>-180.2337</v>
      </c>
      <c r="K89" s="54">
        <v>1.3167459999999999E-4</v>
      </c>
      <c r="L89" s="54">
        <v>0.99927310000000003</v>
      </c>
      <c r="M89" s="54">
        <v>1.301495E-6</v>
      </c>
      <c r="N89" s="54">
        <v>179.76650000000001</v>
      </c>
      <c r="O89" s="54">
        <v>1.842968E-4</v>
      </c>
      <c r="Q89" s="54">
        <f t="shared" si="2"/>
        <v>630</v>
      </c>
      <c r="R89" s="28">
        <f t="shared" si="3"/>
        <v>100.23302071317519</v>
      </c>
      <c r="S89" s="28">
        <f t="shared" si="5"/>
        <v>-0.23349999999999227</v>
      </c>
    </row>
    <row r="90" spans="1:19" x14ac:dyDescent="0.25">
      <c r="A90" s="55">
        <v>44750</v>
      </c>
      <c r="B90" s="56">
        <v>0.51222222222222202</v>
      </c>
      <c r="C90" s="54">
        <v>800</v>
      </c>
      <c r="D90" s="54">
        <v>0.99872110000000003</v>
      </c>
      <c r="E90" s="54">
        <v>2.2862190000000001E-6</v>
      </c>
      <c r="F90" s="54">
        <v>179.65819999999999</v>
      </c>
      <c r="G90" s="54">
        <v>3.0177820000000001E-4</v>
      </c>
      <c r="H90" s="54">
        <v>1.000149</v>
      </c>
      <c r="I90" s="54">
        <v>1.6277079999999999E-6</v>
      </c>
      <c r="J90" s="54">
        <v>-180.34219999999999</v>
      </c>
      <c r="K90" s="54">
        <v>1.7901479999999999E-4</v>
      </c>
      <c r="L90" s="54">
        <v>0.99943470000000001</v>
      </c>
      <c r="M90" s="54">
        <v>1.403231E-6</v>
      </c>
      <c r="N90" s="54">
        <v>179.65799999999999</v>
      </c>
      <c r="O90" s="54">
        <v>1.7543969999999999E-4</v>
      </c>
      <c r="Q90" s="54">
        <f t="shared" si="2"/>
        <v>800</v>
      </c>
      <c r="R90" s="28">
        <f t="shared" si="3"/>
        <v>100.24923015196349</v>
      </c>
      <c r="S90" s="28">
        <f t="shared" si="5"/>
        <v>-0.34199999999998454</v>
      </c>
    </row>
    <row r="91" spans="1:19" x14ac:dyDescent="0.25">
      <c r="A91" s="55">
        <v>44750</v>
      </c>
      <c r="B91" s="56">
        <v>0.51238425925925901</v>
      </c>
      <c r="C91" s="54">
        <v>1000</v>
      </c>
      <c r="D91" s="54">
        <v>0.99886140000000001</v>
      </c>
      <c r="E91" s="54">
        <v>1.3285089999999999E-6</v>
      </c>
      <c r="F91" s="54">
        <v>179.5361</v>
      </c>
      <c r="G91" s="54">
        <v>1.020112E-4</v>
      </c>
      <c r="H91" s="54">
        <v>1.000286</v>
      </c>
      <c r="I91" s="54">
        <v>1.3442139999999999E-6</v>
      </c>
      <c r="J91" s="54">
        <v>-180.46459999999999</v>
      </c>
      <c r="K91" s="54">
        <v>3.8843280000000003E-4</v>
      </c>
      <c r="L91" s="54">
        <v>0.99957359999999995</v>
      </c>
      <c r="M91" s="54">
        <v>9.4496660000000003E-7</v>
      </c>
      <c r="N91" s="54">
        <v>179.53569999999999</v>
      </c>
      <c r="O91" s="54">
        <v>2.008023E-4</v>
      </c>
      <c r="Q91" s="54">
        <f t="shared" si="2"/>
        <v>1000</v>
      </c>
      <c r="R91" s="28">
        <f t="shared" si="3"/>
        <v>100.26316264607051</v>
      </c>
      <c r="S91" s="28">
        <f t="shared" si="5"/>
        <v>-0.46429999999998017</v>
      </c>
    </row>
    <row r="92" spans="1:19" x14ac:dyDescent="0.25">
      <c r="A92" s="55">
        <v>44750</v>
      </c>
      <c r="B92" s="56">
        <v>0.51253472222222196</v>
      </c>
      <c r="C92" s="54">
        <v>1250</v>
      </c>
      <c r="D92" s="54">
        <v>0.99898580000000003</v>
      </c>
      <c r="E92" s="54">
        <v>2.1743730000000002E-6</v>
      </c>
      <c r="F92" s="54">
        <v>179.38829999999999</v>
      </c>
      <c r="G92" s="54">
        <v>4.353405E-4</v>
      </c>
      <c r="H92" s="54">
        <v>1.00041</v>
      </c>
      <c r="I92" s="54">
        <v>2.3651259999999999E-6</v>
      </c>
      <c r="J92" s="54">
        <v>-180.61269999999999</v>
      </c>
      <c r="K92" s="54">
        <v>1.7187579999999999E-4</v>
      </c>
      <c r="L92" s="54">
        <v>0.99969790000000003</v>
      </c>
      <c r="M92" s="54">
        <v>1.6063720000000001E-6</v>
      </c>
      <c r="N92" s="54">
        <v>179.3878</v>
      </c>
      <c r="O92" s="54">
        <v>2.340206E-4</v>
      </c>
      <c r="Q92" s="54">
        <f t="shared" si="2"/>
        <v>1250</v>
      </c>
      <c r="R92" s="28">
        <f t="shared" si="3"/>
        <v>100.27563067355435</v>
      </c>
      <c r="S92" s="28">
        <f t="shared" si="5"/>
        <v>-0.61220000000002983</v>
      </c>
    </row>
    <row r="93" spans="1:19" x14ac:dyDescent="0.25">
      <c r="A93" s="55">
        <v>44750</v>
      </c>
      <c r="B93" s="56">
        <v>0.51267361111111098</v>
      </c>
      <c r="C93" s="54">
        <v>1600</v>
      </c>
      <c r="D93" s="54">
        <v>0.99910410000000005</v>
      </c>
      <c r="E93" s="54">
        <v>1.528751E-6</v>
      </c>
      <c r="F93" s="54">
        <v>179.18549999999999</v>
      </c>
      <c r="G93" s="54">
        <v>2.1369800000000001E-4</v>
      </c>
      <c r="H93" s="54">
        <v>1.0005310000000001</v>
      </c>
      <c r="I93" s="54">
        <v>1.342013E-6</v>
      </c>
      <c r="J93" s="54">
        <v>-180.81559999999999</v>
      </c>
      <c r="K93" s="54">
        <v>9.3372529999999996E-5</v>
      </c>
      <c r="L93" s="54">
        <v>0.99981730000000002</v>
      </c>
      <c r="M93" s="54">
        <v>1.0171129999999999E-6</v>
      </c>
      <c r="N93" s="54">
        <v>179.1849</v>
      </c>
      <c r="O93" s="54">
        <v>1.166032E-4</v>
      </c>
      <c r="Q93" s="54">
        <f t="shared" si="2"/>
        <v>1600</v>
      </c>
      <c r="R93" s="28">
        <f t="shared" si="3"/>
        <v>100.287607201966</v>
      </c>
      <c r="S93" s="28">
        <f t="shared" si="5"/>
        <v>-0.81510000000002947</v>
      </c>
    </row>
    <row r="94" spans="1:19" x14ac:dyDescent="0.25">
      <c r="A94" s="55">
        <v>44750</v>
      </c>
      <c r="B94" s="56">
        <v>0.51280092592592597</v>
      </c>
      <c r="C94" s="54">
        <v>2000</v>
      </c>
      <c r="D94" s="54">
        <v>0.99919639999999998</v>
      </c>
      <c r="E94" s="54">
        <v>1.555891E-6</v>
      </c>
      <c r="F94" s="54">
        <v>178.95769999999999</v>
      </c>
      <c r="G94" s="54">
        <v>4.60953E-4</v>
      </c>
      <c r="H94" s="54">
        <v>1.000626</v>
      </c>
      <c r="I94" s="54">
        <v>2.2304260000000001E-6</v>
      </c>
      <c r="J94" s="54">
        <v>-181.0438</v>
      </c>
      <c r="K94" s="54">
        <v>4.4381889999999999E-4</v>
      </c>
      <c r="L94" s="54">
        <v>0.99991110000000005</v>
      </c>
      <c r="M94" s="54">
        <v>1.359742E-6</v>
      </c>
      <c r="N94" s="54">
        <v>178.95699999999999</v>
      </c>
      <c r="O94" s="54">
        <v>3.1994249999999999E-4</v>
      </c>
      <c r="Q94" s="54">
        <f t="shared" si="2"/>
        <v>2000</v>
      </c>
      <c r="R94" s="28">
        <f t="shared" si="3"/>
        <v>100.2970158984904</v>
      </c>
      <c r="S94" s="28">
        <f t="shared" si="5"/>
        <v>-1.0430000000000064</v>
      </c>
    </row>
    <row r="95" spans="1:19" x14ac:dyDescent="0.25">
      <c r="A95" s="55">
        <v>44750</v>
      </c>
      <c r="B95" s="56">
        <v>0.51293981481481499</v>
      </c>
      <c r="C95" s="54">
        <v>2500</v>
      </c>
      <c r="D95" s="54">
        <v>0.99926939999999997</v>
      </c>
      <c r="E95" s="54">
        <v>1.8932069999999999E-6</v>
      </c>
      <c r="F95" s="54">
        <v>178.6756</v>
      </c>
      <c r="G95" s="54">
        <v>2.141166E-4</v>
      </c>
      <c r="H95" s="54">
        <v>1.0006999999999999</v>
      </c>
      <c r="I95" s="54">
        <v>1.5619499999999999E-6</v>
      </c>
      <c r="J95" s="54">
        <v>-181.3262</v>
      </c>
      <c r="K95" s="54">
        <v>1.687383E-4</v>
      </c>
      <c r="L95" s="54">
        <v>0.9999844</v>
      </c>
      <c r="M95" s="54">
        <v>1.2271840000000001E-6</v>
      </c>
      <c r="N95" s="54">
        <v>178.6747</v>
      </c>
      <c r="O95" s="54">
        <v>1.3630719999999999E-4</v>
      </c>
      <c r="Q95" s="54">
        <f t="shared" si="2"/>
        <v>2500</v>
      </c>
      <c r="R95" s="28">
        <f t="shared" si="3"/>
        <v>100.30436832338633</v>
      </c>
      <c r="S95" s="28">
        <f t="shared" si="5"/>
        <v>-1.3252999999999702</v>
      </c>
    </row>
    <row r="96" spans="1:19" x14ac:dyDescent="0.25">
      <c r="A96" s="55">
        <v>44750</v>
      </c>
      <c r="B96" s="56">
        <v>0.51307870370370401</v>
      </c>
      <c r="C96" s="54">
        <v>3150</v>
      </c>
      <c r="D96" s="54">
        <v>0.99932719999999997</v>
      </c>
      <c r="E96" s="54">
        <v>2.2682120000000001E-6</v>
      </c>
      <c r="F96" s="54">
        <v>178.31180000000001</v>
      </c>
      <c r="G96" s="54">
        <v>7.8927149999999998E-4</v>
      </c>
      <c r="H96" s="54">
        <v>1.000758</v>
      </c>
      <c r="I96" s="54">
        <v>2.4283059999999999E-6</v>
      </c>
      <c r="J96" s="54">
        <v>-181.6908</v>
      </c>
      <c r="K96" s="54">
        <v>3.1466399999999998E-4</v>
      </c>
      <c r="L96" s="54">
        <v>1.0000420000000001</v>
      </c>
      <c r="M96" s="54">
        <v>1.661434E-6</v>
      </c>
      <c r="N96" s="54">
        <v>178.31049999999999</v>
      </c>
      <c r="O96" s="54">
        <v>4.2484199999999998E-4</v>
      </c>
      <c r="Q96" s="54">
        <f t="shared" si="2"/>
        <v>3150</v>
      </c>
      <c r="R96" s="28">
        <f t="shared" si="3"/>
        <v>100.31014594513267</v>
      </c>
      <c r="S96" s="28">
        <f t="shared" si="5"/>
        <v>-1.6895000000000095</v>
      </c>
    </row>
    <row r="97" spans="1:19" x14ac:dyDescent="0.25">
      <c r="A97" s="55">
        <v>44750</v>
      </c>
      <c r="B97" s="56">
        <v>0.51319444444444395</v>
      </c>
      <c r="C97" s="54">
        <v>4000</v>
      </c>
      <c r="D97" s="54">
        <v>0.99935560000000001</v>
      </c>
      <c r="E97" s="54">
        <v>1.9052870000000001E-6</v>
      </c>
      <c r="F97" s="54">
        <v>177.83799999999999</v>
      </c>
      <c r="G97" s="54">
        <v>3.8020989999999999E-4</v>
      </c>
      <c r="H97" s="54">
        <v>1.000785</v>
      </c>
      <c r="I97" s="54">
        <v>1.9751719999999998E-6</v>
      </c>
      <c r="J97" s="54">
        <v>-182.1653</v>
      </c>
      <c r="K97" s="54">
        <v>2.702658E-4</v>
      </c>
      <c r="L97" s="54">
        <v>1.00007</v>
      </c>
      <c r="M97" s="54">
        <v>1.372172E-6</v>
      </c>
      <c r="N97" s="54">
        <v>177.8364</v>
      </c>
      <c r="O97" s="54">
        <v>2.332398E-4</v>
      </c>
      <c r="Q97" s="54">
        <f t="shared" si="2"/>
        <v>4000</v>
      </c>
      <c r="R97" s="28">
        <f t="shared" si="3"/>
        <v>100.31295451125933</v>
      </c>
      <c r="S97" s="28">
        <f t="shared" si="5"/>
        <v>-2.163599999999974</v>
      </c>
    </row>
    <row r="98" spans="1:19" x14ac:dyDescent="0.25">
      <c r="A98" s="55">
        <v>44750</v>
      </c>
      <c r="B98" s="56">
        <v>0.51332175925925905</v>
      </c>
      <c r="C98" s="54">
        <v>5000</v>
      </c>
      <c r="D98" s="54">
        <v>0.99934579999999995</v>
      </c>
      <c r="E98" s="54">
        <v>1.382855E-6</v>
      </c>
      <c r="F98" s="54">
        <v>177.2824</v>
      </c>
      <c r="G98" s="54">
        <v>2.8428889999999998E-4</v>
      </c>
      <c r="H98" s="54">
        <v>1.0007740000000001</v>
      </c>
      <c r="I98" s="54">
        <v>2.2464000000000002E-6</v>
      </c>
      <c r="J98" s="54">
        <v>-182.72120000000001</v>
      </c>
      <c r="K98" s="54">
        <v>3.5527820000000001E-4</v>
      </c>
      <c r="L98" s="54">
        <v>1.0000599999999999</v>
      </c>
      <c r="M98" s="54">
        <v>1.3189580000000001E-6</v>
      </c>
      <c r="N98" s="54">
        <v>177.28059999999999</v>
      </c>
      <c r="O98" s="54">
        <v>2.2750980000000001E-4</v>
      </c>
      <c r="Q98" s="54">
        <f t="shared" si="2"/>
        <v>5000</v>
      </c>
      <c r="R98" s="28">
        <f t="shared" si="3"/>
        <v>100.31195145192838</v>
      </c>
      <c r="S98" s="28">
        <f t="shared" si="5"/>
        <v>-2.7194000000000074</v>
      </c>
    </row>
    <row r="99" spans="1:19" x14ac:dyDescent="0.25">
      <c r="A99" s="55">
        <v>44750</v>
      </c>
      <c r="B99" s="56">
        <v>0.51343749999999999</v>
      </c>
      <c r="C99" s="54">
        <v>6300</v>
      </c>
      <c r="D99" s="54">
        <v>0.99927909999999998</v>
      </c>
      <c r="E99" s="54">
        <v>2.047695E-6</v>
      </c>
      <c r="F99" s="54">
        <v>176.5624</v>
      </c>
      <c r="G99" s="54">
        <v>6.5968000000000005E-4</v>
      </c>
      <c r="H99" s="54">
        <v>1.000707</v>
      </c>
      <c r="I99" s="54">
        <v>2.5972400000000001E-6</v>
      </c>
      <c r="J99" s="54">
        <v>-183.44220000000001</v>
      </c>
      <c r="K99" s="54">
        <v>1.3357779999999999E-4</v>
      </c>
      <c r="L99" s="54">
        <v>0.99999269999999996</v>
      </c>
      <c r="M99" s="54">
        <v>1.653686E-6</v>
      </c>
      <c r="N99" s="54">
        <v>176.56010000000001</v>
      </c>
      <c r="O99" s="54">
        <v>3.3653410000000002E-4</v>
      </c>
      <c r="Q99" s="54">
        <f t="shared" si="2"/>
        <v>6300</v>
      </c>
      <c r="R99" s="28">
        <f t="shared" si="3"/>
        <v>100.30520086263103</v>
      </c>
      <c r="S99" s="28">
        <f t="shared" si="5"/>
        <v>-3.439899999999966</v>
      </c>
    </row>
    <row r="100" spans="1:19" x14ac:dyDescent="0.25">
      <c r="A100" s="55">
        <v>44750</v>
      </c>
      <c r="B100" s="56">
        <v>0.51355324074074105</v>
      </c>
      <c r="C100" s="54">
        <v>7000</v>
      </c>
      <c r="D100" s="54">
        <v>0.99922599999999995</v>
      </c>
      <c r="E100" s="54">
        <v>3.0089300000000001E-6</v>
      </c>
      <c r="F100" s="54">
        <v>176.1748</v>
      </c>
      <c r="G100" s="54">
        <v>4.5830900000000001E-4</v>
      </c>
      <c r="H100" s="54">
        <v>1.000656</v>
      </c>
      <c r="I100" s="54">
        <v>2.831587E-6</v>
      </c>
      <c r="J100" s="54">
        <v>-183.8304</v>
      </c>
      <c r="K100" s="54">
        <v>6.4594209999999997E-4</v>
      </c>
      <c r="L100" s="54">
        <v>0.99994079999999996</v>
      </c>
      <c r="M100" s="54">
        <v>2.065886E-6</v>
      </c>
      <c r="N100" s="54">
        <v>176.1722</v>
      </c>
      <c r="O100" s="54">
        <v>3.960077E-4</v>
      </c>
      <c r="Q100" s="54">
        <f t="shared" si="2"/>
        <v>7000</v>
      </c>
      <c r="R100" s="28">
        <f t="shared" si="3"/>
        <v>100.29999498470333</v>
      </c>
      <c r="S100" s="28">
        <f t="shared" si="5"/>
        <v>-3.8278000000000247</v>
      </c>
    </row>
    <row r="101" spans="1:19" x14ac:dyDescent="0.25">
      <c r="A101" s="55">
        <v>44750</v>
      </c>
      <c r="B101" s="56">
        <v>0.51365740740740695</v>
      </c>
      <c r="C101" s="54">
        <v>7500</v>
      </c>
      <c r="D101" s="54">
        <v>0.99917750000000005</v>
      </c>
      <c r="E101" s="54">
        <v>1.9719699999999999E-6</v>
      </c>
      <c r="F101" s="54">
        <v>175.8982</v>
      </c>
      <c r="G101" s="54">
        <v>5.2452369999999996E-4</v>
      </c>
      <c r="H101" s="54">
        <v>1.00061</v>
      </c>
      <c r="I101" s="54">
        <v>2.3714770000000001E-6</v>
      </c>
      <c r="J101" s="54">
        <v>-184.10749999999999</v>
      </c>
      <c r="K101" s="54">
        <v>2.235548E-4</v>
      </c>
      <c r="L101" s="54">
        <v>0.99989349999999999</v>
      </c>
      <c r="M101" s="54">
        <v>1.542123E-6</v>
      </c>
      <c r="N101" s="54">
        <v>175.89529999999999</v>
      </c>
      <c r="O101" s="54">
        <v>2.8508850000000003E-4</v>
      </c>
      <c r="Q101" s="54">
        <f t="shared" si="2"/>
        <v>7500</v>
      </c>
      <c r="R101" s="28">
        <f t="shared" si="3"/>
        <v>100.2952505140679</v>
      </c>
      <c r="S101" s="28">
        <f t="shared" si="5"/>
        <v>-4.1046999999999798</v>
      </c>
    </row>
    <row r="102" spans="1:19" x14ac:dyDescent="0.25">
      <c r="A102" s="55">
        <v>44750</v>
      </c>
      <c r="B102" s="56">
        <v>0.51377314814814801</v>
      </c>
      <c r="C102" s="54">
        <v>7750</v>
      </c>
      <c r="D102" s="54">
        <v>0.99915869999999996</v>
      </c>
      <c r="E102" s="54">
        <v>2.2450160000000001E-6</v>
      </c>
      <c r="F102" s="54">
        <v>175.75980000000001</v>
      </c>
      <c r="G102" s="54">
        <v>4.3087360000000001E-4</v>
      </c>
      <c r="H102" s="54">
        <v>1.000588</v>
      </c>
      <c r="I102" s="54">
        <v>2.2491740000000001E-6</v>
      </c>
      <c r="J102" s="54">
        <v>-184.24600000000001</v>
      </c>
      <c r="K102" s="54">
        <v>4.4457749999999999E-4</v>
      </c>
      <c r="L102" s="54">
        <v>0.99987289999999995</v>
      </c>
      <c r="M102" s="54">
        <v>1.5889369999999999E-6</v>
      </c>
      <c r="N102" s="54">
        <v>175.7569</v>
      </c>
      <c r="O102" s="54">
        <v>3.0955659999999999E-4</v>
      </c>
      <c r="Q102" s="54">
        <f t="shared" si="2"/>
        <v>7750</v>
      </c>
      <c r="R102" s="28">
        <f t="shared" si="3"/>
        <v>100.29318421184612</v>
      </c>
      <c r="S102" s="28">
        <f t="shared" si="5"/>
        <v>-4.2431000000000267</v>
      </c>
    </row>
    <row r="103" spans="1:19" x14ac:dyDescent="0.25">
      <c r="A103" s="55">
        <v>44750</v>
      </c>
      <c r="B103" s="56">
        <v>0.51388888888888895</v>
      </c>
      <c r="C103" s="54">
        <v>7900</v>
      </c>
      <c r="D103" s="54">
        <v>0.99914099999999995</v>
      </c>
      <c r="E103" s="54">
        <v>2.2404720000000001E-6</v>
      </c>
      <c r="F103" s="54">
        <v>175.67670000000001</v>
      </c>
      <c r="G103" s="54">
        <v>5.1765030000000003E-4</v>
      </c>
      <c r="H103" s="54">
        <v>1.00057</v>
      </c>
      <c r="I103" s="54">
        <v>3.064229E-6</v>
      </c>
      <c r="J103" s="54">
        <v>-184.32919999999999</v>
      </c>
      <c r="K103" s="54">
        <v>2.540361E-4</v>
      </c>
      <c r="L103" s="54">
        <v>0.99985500000000005</v>
      </c>
      <c r="M103" s="54">
        <v>1.897974E-6</v>
      </c>
      <c r="N103" s="54">
        <v>175.6737</v>
      </c>
      <c r="O103" s="54">
        <v>2.8831240000000001E-4</v>
      </c>
      <c r="Q103" s="54">
        <f t="shared" si="2"/>
        <v>7900</v>
      </c>
      <c r="R103" s="28">
        <f t="shared" si="3"/>
        <v>100.29138873564372</v>
      </c>
      <c r="S103" s="28">
        <f t="shared" si="5"/>
        <v>-4.3263000000000034</v>
      </c>
    </row>
    <row r="104" spans="1:19" x14ac:dyDescent="0.25">
      <c r="A104" s="55">
        <v>44750</v>
      </c>
      <c r="B104" s="56">
        <v>0.51400462962963001</v>
      </c>
      <c r="C104" s="54">
        <v>8000</v>
      </c>
      <c r="D104" s="54">
        <v>0.99913090000000004</v>
      </c>
      <c r="E104" s="54">
        <v>3.361373E-6</v>
      </c>
      <c r="F104" s="54">
        <v>175.62119999999999</v>
      </c>
      <c r="G104" s="54">
        <v>3.3075440000000003E-4</v>
      </c>
      <c r="H104" s="54">
        <v>1.0005599999999999</v>
      </c>
      <c r="I104" s="54">
        <v>2.560327E-6</v>
      </c>
      <c r="J104" s="54">
        <v>-184.38470000000001</v>
      </c>
      <c r="K104" s="54">
        <v>3.6507880000000002E-4</v>
      </c>
      <c r="L104" s="54">
        <v>0.99984499999999998</v>
      </c>
      <c r="M104" s="54">
        <v>2.1127059999999999E-6</v>
      </c>
      <c r="N104" s="54">
        <v>175.6182</v>
      </c>
      <c r="O104" s="54">
        <v>2.4631330000000001E-4</v>
      </c>
      <c r="Q104" s="54">
        <f t="shared" si="2"/>
        <v>8000</v>
      </c>
      <c r="R104" s="28">
        <f t="shared" si="3"/>
        <v>100.29038567631275</v>
      </c>
      <c r="S104" s="28">
        <f t="shared" si="5"/>
        <v>-4.3817999999999984</v>
      </c>
    </row>
    <row r="105" spans="1:19" x14ac:dyDescent="0.25">
      <c r="A105" s="55">
        <v>44750</v>
      </c>
      <c r="B105" s="56">
        <v>0.51414351851851903</v>
      </c>
      <c r="C105" s="54">
        <v>8100</v>
      </c>
      <c r="D105" s="54">
        <v>0.99911930000000004</v>
      </c>
      <c r="E105" s="54">
        <v>1.4704130000000001E-6</v>
      </c>
      <c r="F105" s="54">
        <v>175.56630000000001</v>
      </c>
      <c r="G105" s="54">
        <v>6.0615240000000002E-4</v>
      </c>
      <c r="H105" s="54">
        <v>1.0005459999999999</v>
      </c>
      <c r="I105" s="54">
        <v>3.1749319999999999E-6</v>
      </c>
      <c r="J105" s="54">
        <v>-184.44</v>
      </c>
      <c r="K105" s="54">
        <v>2.421996E-4</v>
      </c>
      <c r="L105" s="54">
        <v>0.99983219999999995</v>
      </c>
      <c r="M105" s="54">
        <v>1.74945E-6</v>
      </c>
      <c r="N105" s="54">
        <v>175.56309999999999</v>
      </c>
      <c r="O105" s="54">
        <v>3.263745E-4</v>
      </c>
      <c r="Q105" s="54">
        <f t="shared" si="2"/>
        <v>8100</v>
      </c>
      <c r="R105" s="28">
        <f t="shared" si="3"/>
        <v>100.28910176036912</v>
      </c>
      <c r="S105" s="28">
        <f t="shared" si="5"/>
        <v>-4.4369000000000369</v>
      </c>
    </row>
    <row r="106" spans="1:19" x14ac:dyDescent="0.25">
      <c r="A106" s="55">
        <v>44750</v>
      </c>
      <c r="B106" s="56">
        <v>0.51424768518518504</v>
      </c>
      <c r="C106" s="54">
        <v>8250</v>
      </c>
      <c r="D106" s="54">
        <v>0.99910010000000005</v>
      </c>
      <c r="E106" s="54">
        <v>2.7365579999999999E-6</v>
      </c>
      <c r="F106" s="54">
        <v>175.48320000000001</v>
      </c>
      <c r="G106" s="54">
        <v>3.583061E-4</v>
      </c>
      <c r="H106" s="54">
        <v>1.000529</v>
      </c>
      <c r="I106" s="54">
        <v>2.407324E-6</v>
      </c>
      <c r="J106" s="54">
        <v>-184.5231</v>
      </c>
      <c r="K106" s="54">
        <v>3.5457940000000002E-4</v>
      </c>
      <c r="L106" s="54">
        <v>0.99981450000000005</v>
      </c>
      <c r="M106" s="54">
        <v>1.822358E-6</v>
      </c>
      <c r="N106" s="54">
        <v>175.48</v>
      </c>
      <c r="O106" s="54">
        <v>2.5204650000000003E-4</v>
      </c>
      <c r="Q106" s="54">
        <f t="shared" si="2"/>
        <v>8250</v>
      </c>
      <c r="R106" s="28">
        <f t="shared" si="3"/>
        <v>100.28732634535334</v>
      </c>
      <c r="S106" s="28">
        <f t="shared" si="5"/>
        <v>-4.5199999999999818</v>
      </c>
    </row>
    <row r="107" spans="1:19" x14ac:dyDescent="0.25">
      <c r="A107" s="55">
        <v>44750</v>
      </c>
      <c r="B107" s="56">
        <v>0.51436342592592599</v>
      </c>
      <c r="C107" s="54">
        <v>8500</v>
      </c>
      <c r="D107" s="54">
        <v>0.99906950000000005</v>
      </c>
      <c r="E107" s="54">
        <v>2.2031480000000002E-6</v>
      </c>
      <c r="F107" s="54">
        <v>175.34440000000001</v>
      </c>
      <c r="G107" s="54">
        <v>4.4537869999999999E-4</v>
      </c>
      <c r="H107" s="54">
        <v>1.0004999999999999</v>
      </c>
      <c r="I107" s="54">
        <v>2.089475E-6</v>
      </c>
      <c r="J107" s="54">
        <v>-184.66200000000001</v>
      </c>
      <c r="K107" s="54">
        <v>5.0346509999999996E-4</v>
      </c>
      <c r="L107" s="54">
        <v>0.99978469999999997</v>
      </c>
      <c r="M107" s="54">
        <v>1.518203E-6</v>
      </c>
      <c r="N107" s="54">
        <v>175.34119999999999</v>
      </c>
      <c r="O107" s="54">
        <v>3.3609489999999998E-4</v>
      </c>
      <c r="Q107" s="54">
        <f t="shared" si="2"/>
        <v>8500</v>
      </c>
      <c r="R107" s="28">
        <f t="shared" si="3"/>
        <v>100.28433722854707</v>
      </c>
      <c r="S107" s="28">
        <f t="shared" si="5"/>
        <v>-4.658800000000042</v>
      </c>
    </row>
    <row r="108" spans="1:19" x14ac:dyDescent="0.25">
      <c r="A108" s="55">
        <v>44750</v>
      </c>
      <c r="B108" s="56">
        <v>0.514467592592593</v>
      </c>
      <c r="C108" s="54">
        <v>8750</v>
      </c>
      <c r="D108" s="54">
        <v>0.99904170000000003</v>
      </c>
      <c r="E108" s="54">
        <v>2.2002309999999999E-6</v>
      </c>
      <c r="F108" s="54">
        <v>175.20580000000001</v>
      </c>
      <c r="G108" s="54">
        <v>3.4751360000000002E-4</v>
      </c>
      <c r="H108" s="54">
        <v>1.0004690000000001</v>
      </c>
      <c r="I108" s="54">
        <v>2.7976020000000002E-6</v>
      </c>
      <c r="J108" s="54">
        <v>-184.8005</v>
      </c>
      <c r="K108" s="54">
        <v>2.2434899999999999E-4</v>
      </c>
      <c r="L108" s="54">
        <v>0.9997549</v>
      </c>
      <c r="M108" s="54">
        <v>1.7795779999999999E-6</v>
      </c>
      <c r="N108" s="54">
        <v>175.20269999999999</v>
      </c>
      <c r="O108" s="54">
        <v>2.0682010000000001E-4</v>
      </c>
      <c r="Q108" s="54">
        <f t="shared" si="2"/>
        <v>8750</v>
      </c>
      <c r="R108" s="28">
        <f t="shared" si="3"/>
        <v>100.2813481117408</v>
      </c>
      <c r="S108" s="28">
        <f t="shared" si="5"/>
        <v>-4.797300000000007</v>
      </c>
    </row>
    <row r="109" spans="1:19" x14ac:dyDescent="0.25">
      <c r="A109" s="55">
        <v>44750</v>
      </c>
      <c r="B109" s="56">
        <v>0.51458333333333295</v>
      </c>
      <c r="C109" s="54">
        <v>9000</v>
      </c>
      <c r="D109" s="54">
        <v>0.99901079999999998</v>
      </c>
      <c r="E109" s="54">
        <v>2.3694940000000002E-6</v>
      </c>
      <c r="F109" s="54">
        <v>175.06819999999999</v>
      </c>
      <c r="G109" s="54">
        <v>2.3297309999999999E-4</v>
      </c>
      <c r="H109" s="54">
        <v>1.00044</v>
      </c>
      <c r="I109" s="54">
        <v>3.9650430000000003E-6</v>
      </c>
      <c r="J109" s="54">
        <v>-184.93860000000001</v>
      </c>
      <c r="K109" s="54">
        <v>3.9058940000000002E-4</v>
      </c>
      <c r="L109" s="54">
        <v>0.99972510000000003</v>
      </c>
      <c r="M109" s="54">
        <v>2.309549E-6</v>
      </c>
      <c r="N109" s="54">
        <v>175.06479999999999</v>
      </c>
      <c r="O109" s="54">
        <v>2.2739639999999999E-4</v>
      </c>
      <c r="Q109" s="54">
        <f t="shared" si="2"/>
        <v>9000</v>
      </c>
      <c r="R109" s="28">
        <f t="shared" si="3"/>
        <v>100.27835899493455</v>
      </c>
      <c r="S109" s="28">
        <f t="shared" si="5"/>
        <v>-4.9352000000000089</v>
      </c>
    </row>
    <row r="110" spans="1:19" x14ac:dyDescent="0.25">
      <c r="A110" s="55">
        <v>44750</v>
      </c>
      <c r="B110" s="56">
        <v>0.514699074074074</v>
      </c>
      <c r="C110" s="54">
        <v>9500</v>
      </c>
      <c r="D110" s="54">
        <v>0.99894329999999998</v>
      </c>
      <c r="E110" s="54">
        <v>3.3141970000000001E-6</v>
      </c>
      <c r="F110" s="54">
        <v>174.79079999999999</v>
      </c>
      <c r="G110" s="54">
        <v>2.416144E-4</v>
      </c>
      <c r="H110" s="54">
        <v>1.0003709999999999</v>
      </c>
      <c r="I110" s="54">
        <v>2.5360229999999999E-6</v>
      </c>
      <c r="J110" s="54">
        <v>-185.21619999999999</v>
      </c>
      <c r="K110" s="54">
        <v>3.1784670000000001E-4</v>
      </c>
      <c r="L110" s="54">
        <v>0.99965669999999995</v>
      </c>
      <c r="M110" s="54">
        <v>2.0865829999999998E-6</v>
      </c>
      <c r="N110" s="54">
        <v>174.78729999999999</v>
      </c>
      <c r="O110" s="54">
        <v>1.9962720000000001E-4</v>
      </c>
      <c r="Q110" s="54">
        <f t="shared" si="2"/>
        <v>9500</v>
      </c>
      <c r="R110" s="28">
        <f t="shared" si="3"/>
        <v>100.27149806911079</v>
      </c>
      <c r="S110" s="28">
        <f t="shared" si="5"/>
        <v>-5.2127000000000407</v>
      </c>
    </row>
    <row r="111" spans="1:19" x14ac:dyDescent="0.25">
      <c r="A111" s="55">
        <v>44750</v>
      </c>
      <c r="B111" s="56">
        <v>0.51479166666666698</v>
      </c>
      <c r="C111" s="54">
        <v>10000</v>
      </c>
      <c r="D111" s="54">
        <v>0.99886540000000001</v>
      </c>
      <c r="E111" s="54">
        <v>2.9504280000000001E-6</v>
      </c>
      <c r="F111" s="54">
        <v>174.51419999999999</v>
      </c>
      <c r="G111" s="54">
        <v>4.1945120000000001E-4</v>
      </c>
      <c r="H111" s="54">
        <v>1.000292</v>
      </c>
      <c r="I111" s="54">
        <v>3.1893940000000002E-6</v>
      </c>
      <c r="J111" s="54">
        <v>-185.49299999999999</v>
      </c>
      <c r="K111" s="54">
        <v>4.8286830000000001E-4</v>
      </c>
      <c r="L111" s="54">
        <v>0.99957830000000003</v>
      </c>
      <c r="M111" s="54">
        <v>2.1723980000000001E-6</v>
      </c>
      <c r="N111" s="54">
        <v>174.51060000000001</v>
      </c>
      <c r="O111" s="54">
        <v>3.1980499999999999E-4</v>
      </c>
      <c r="Q111" s="54">
        <f t="shared" si="2"/>
        <v>10000</v>
      </c>
      <c r="R111" s="28">
        <f t="shared" si="3"/>
        <v>100.26363408395606</v>
      </c>
      <c r="S111" s="28">
        <f t="shared" si="5"/>
        <v>-5.4893999999999892</v>
      </c>
    </row>
    <row r="112" spans="1:19" x14ac:dyDescent="0.25">
      <c r="A112" s="55">
        <v>44750</v>
      </c>
      <c r="B112" s="56">
        <v>0.514895833333333</v>
      </c>
      <c r="C112" s="54">
        <v>10500</v>
      </c>
      <c r="D112" s="54">
        <v>0.99878690000000003</v>
      </c>
      <c r="E112" s="54">
        <v>3.1012160000000001E-6</v>
      </c>
      <c r="F112" s="54">
        <v>174.23740000000001</v>
      </c>
      <c r="G112" s="54">
        <v>2.970243E-4</v>
      </c>
      <c r="H112" s="54">
        <v>1.0002150000000001</v>
      </c>
      <c r="I112" s="54">
        <v>2.6166169999999999E-6</v>
      </c>
      <c r="J112" s="54">
        <v>-185.77029999999999</v>
      </c>
      <c r="K112" s="54">
        <v>2.7231089999999998E-4</v>
      </c>
      <c r="L112" s="54">
        <v>0.99950070000000002</v>
      </c>
      <c r="M112" s="54">
        <v>2.0288069999999999E-6</v>
      </c>
      <c r="N112" s="54">
        <v>174.23349999999999</v>
      </c>
      <c r="O112" s="54">
        <v>2.014799E-4</v>
      </c>
      <c r="Q112" s="54">
        <f t="shared" si="2"/>
        <v>10500</v>
      </c>
      <c r="R112" s="28">
        <f t="shared" si="3"/>
        <v>100.25585034354782</v>
      </c>
      <c r="S112" s="28">
        <f t="shared" si="5"/>
        <v>-5.7665000000000077</v>
      </c>
    </row>
  </sheetData>
  <mergeCells count="2">
    <mergeCell ref="E1:F1"/>
    <mergeCell ref="A10:C10"/>
  </mergeCells>
  <pageMargins left="0.78749999999999998" right="0.78749999999999998" top="1.0249999999999999" bottom="1.0249999999999999" header="0.78749999999999998" footer="0.78749999999999998"/>
  <pageSetup paperSize="9" orientation="portrait" horizontalDpi="300" verticalDpi="300"/>
  <headerFooter>
    <oddHeader>&amp;C&amp;A</oddHeader>
    <oddFooter>&amp;CSeite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100"/>
  <sheetViews>
    <sheetView zoomScale="160" zoomScaleNormal="160" workbookViewId="0">
      <selection activeCell="B5" sqref="B5"/>
    </sheetView>
  </sheetViews>
  <sheetFormatPr baseColWidth="10" defaultColWidth="11.54296875" defaultRowHeight="12.5" x14ac:dyDescent="0.25"/>
  <cols>
    <col min="1" max="1" width="13.453125" customWidth="1"/>
    <col min="2" max="2" width="12.7265625" style="7" customWidth="1"/>
    <col min="3" max="4" width="11.54296875" style="7"/>
    <col min="5" max="5" width="14.26953125" style="7" customWidth="1"/>
    <col min="6" max="6" width="13" style="8" customWidth="1"/>
    <col min="7" max="11" width="11.54296875" style="7"/>
  </cols>
  <sheetData>
    <row r="1" spans="1:14" x14ac:dyDescent="0.25">
      <c r="A1" t="s">
        <v>0</v>
      </c>
      <c r="B1" s="9">
        <v>43999</v>
      </c>
      <c r="C1" s="7" t="s">
        <v>99</v>
      </c>
      <c r="E1" s="6" t="s">
        <v>100</v>
      </c>
      <c r="F1" s="6"/>
      <c r="K1" s="6" t="s">
        <v>101</v>
      </c>
      <c r="L1" s="6"/>
    </row>
    <row r="2" spans="1:14" x14ac:dyDescent="0.25">
      <c r="A2" t="s">
        <v>3</v>
      </c>
      <c r="B2" s="11" t="s">
        <v>4</v>
      </c>
      <c r="E2" s="12" t="s">
        <v>5</v>
      </c>
      <c r="F2" s="11" t="s">
        <v>102</v>
      </c>
      <c r="K2" s="12" t="s">
        <v>5</v>
      </c>
      <c r="L2" s="11" t="s">
        <v>6</v>
      </c>
    </row>
    <row r="3" spans="1:14" x14ac:dyDescent="0.25">
      <c r="A3" t="s">
        <v>7</v>
      </c>
      <c r="B3" s="11">
        <v>1842876</v>
      </c>
      <c r="E3" s="12" t="s">
        <v>8</v>
      </c>
      <c r="F3" s="11">
        <v>1629683</v>
      </c>
      <c r="K3" s="12" t="s">
        <v>8</v>
      </c>
      <c r="L3" s="11">
        <v>1502245</v>
      </c>
    </row>
    <row r="4" spans="1:14" x14ac:dyDescent="0.25">
      <c r="A4" t="s">
        <v>9</v>
      </c>
      <c r="B4" s="11" t="s">
        <v>10</v>
      </c>
      <c r="E4" s="12" t="s">
        <v>11</v>
      </c>
      <c r="F4" s="14" t="s">
        <v>103</v>
      </c>
      <c r="K4" s="12" t="s">
        <v>11</v>
      </c>
      <c r="L4" s="14">
        <v>43945</v>
      </c>
    </row>
    <row r="5" spans="1:14" x14ac:dyDescent="0.25">
      <c r="A5" t="s">
        <v>12</v>
      </c>
      <c r="B5" s="11" t="s">
        <v>13</v>
      </c>
      <c r="E5" s="12" t="s">
        <v>14</v>
      </c>
      <c r="F5" s="11" t="s">
        <v>104</v>
      </c>
      <c r="K5" s="12" t="s">
        <v>14</v>
      </c>
      <c r="L5" s="11" t="s">
        <v>105</v>
      </c>
    </row>
    <row r="6" spans="1:14" x14ac:dyDescent="0.25">
      <c r="B6" s="10"/>
      <c r="E6" s="12" t="s">
        <v>16</v>
      </c>
      <c r="F6" s="11" t="s">
        <v>106</v>
      </c>
      <c r="K6" s="12" t="s">
        <v>16</v>
      </c>
      <c r="L6" s="11" t="s">
        <v>17</v>
      </c>
    </row>
    <row r="7" spans="1:14" x14ac:dyDescent="0.25">
      <c r="A7" t="s">
        <v>18</v>
      </c>
      <c r="B7" s="11" t="s">
        <v>19</v>
      </c>
    </row>
    <row r="8" spans="1:14" x14ac:dyDescent="0.25">
      <c r="A8" t="s">
        <v>20</v>
      </c>
      <c r="B8" s="11" t="s">
        <v>107</v>
      </c>
    </row>
    <row r="10" spans="1:14" ht="13" x14ac:dyDescent="0.3">
      <c r="A10" s="57" t="s">
        <v>108</v>
      </c>
      <c r="B10" s="16"/>
      <c r="C10" s="16"/>
      <c r="D10" s="16"/>
      <c r="E10" s="16"/>
      <c r="F10" s="17"/>
      <c r="G10" s="16"/>
      <c r="H10" s="5" t="s">
        <v>109</v>
      </c>
      <c r="I10" s="5"/>
      <c r="J10" s="5"/>
      <c r="K10" s="5"/>
    </row>
    <row r="11" spans="1:14" ht="16" x14ac:dyDescent="0.4">
      <c r="A11" s="7" t="s">
        <v>24</v>
      </c>
      <c r="B11" s="7" t="s">
        <v>25</v>
      </c>
      <c r="C11" s="20" t="s">
        <v>26</v>
      </c>
      <c r="D11" s="7" t="s">
        <v>25</v>
      </c>
      <c r="E11" s="7" t="s">
        <v>25</v>
      </c>
      <c r="F11" s="7" t="s">
        <v>25</v>
      </c>
      <c r="G11" s="7" t="s">
        <v>25</v>
      </c>
      <c r="H11" s="7" t="s">
        <v>25</v>
      </c>
      <c r="I11" s="7" t="s">
        <v>25</v>
      </c>
      <c r="J11" s="7" t="s">
        <v>25</v>
      </c>
      <c r="K11" s="7" t="s">
        <v>25</v>
      </c>
      <c r="L11" s="7" t="s">
        <v>110</v>
      </c>
      <c r="M11" s="7" t="s">
        <v>111</v>
      </c>
      <c r="N11" s="7" t="s">
        <v>69</v>
      </c>
    </row>
    <row r="12" spans="1:14" x14ac:dyDescent="0.25">
      <c r="A12" s="7"/>
      <c r="B12" s="7" t="s">
        <v>29</v>
      </c>
      <c r="C12" s="7" t="s">
        <v>30</v>
      </c>
      <c r="D12" s="10" t="s">
        <v>32</v>
      </c>
      <c r="E12" s="10" t="str">
        <f>D12</f>
        <v>45°</v>
      </c>
      <c r="F12" s="10" t="s">
        <v>112</v>
      </c>
      <c r="G12" s="10" t="str">
        <f>F12</f>
        <v>315°</v>
      </c>
      <c r="H12" s="10" t="s">
        <v>113</v>
      </c>
      <c r="I12" s="10" t="str">
        <f>H12</f>
        <v>interp. 45°</v>
      </c>
      <c r="J12" s="10" t="s">
        <v>114</v>
      </c>
      <c r="K12" s="10" t="str">
        <f>J12</f>
        <v>interp. 315°</v>
      </c>
      <c r="L12" s="7" t="s">
        <v>115</v>
      </c>
      <c r="N12" t="s">
        <v>116</v>
      </c>
    </row>
    <row r="13" spans="1:14" x14ac:dyDescent="0.25">
      <c r="D13" s="7" t="s">
        <v>34</v>
      </c>
      <c r="E13" s="7" t="s">
        <v>35</v>
      </c>
      <c r="F13" s="7" t="s">
        <v>34</v>
      </c>
      <c r="G13" s="7" t="s">
        <v>35</v>
      </c>
      <c r="H13" s="7" t="s">
        <v>34</v>
      </c>
      <c r="I13" s="7" t="s">
        <v>35</v>
      </c>
      <c r="J13" s="7" t="s">
        <v>34</v>
      </c>
      <c r="K13" s="7" t="s">
        <v>35</v>
      </c>
      <c r="L13" s="7" t="s">
        <v>102</v>
      </c>
    </row>
    <row r="14" spans="1:14" s="7" customFormat="1" x14ac:dyDescent="0.25">
      <c r="A14" s="7" t="s">
        <v>38</v>
      </c>
      <c r="B14" s="7" t="s">
        <v>39</v>
      </c>
      <c r="C14" s="7" t="s">
        <v>40</v>
      </c>
      <c r="D14" s="7" t="str">
        <f>B14</f>
        <v>in mV/(m/s²)</v>
      </c>
      <c r="E14" s="7" t="str">
        <f t="shared" ref="E14:K14" si="0">D14</f>
        <v>in mV/(m/s²)</v>
      </c>
      <c r="F14" s="7" t="str">
        <f t="shared" si="0"/>
        <v>in mV/(m/s²)</v>
      </c>
      <c r="G14" s="7" t="str">
        <f t="shared" si="0"/>
        <v>in mV/(m/s²)</v>
      </c>
      <c r="H14" s="7" t="str">
        <f t="shared" si="0"/>
        <v>in mV/(m/s²)</v>
      </c>
      <c r="I14" s="7" t="str">
        <f t="shared" si="0"/>
        <v>in mV/(m/s²)</v>
      </c>
      <c r="J14" s="7" t="str">
        <f t="shared" si="0"/>
        <v>in mV/(m/s²)</v>
      </c>
      <c r="K14" s="7" t="str">
        <f t="shared" si="0"/>
        <v>in mV/(m/s²)</v>
      </c>
      <c r="L14" s="7" t="s">
        <v>71</v>
      </c>
      <c r="M14" s="7" t="s">
        <v>117</v>
      </c>
      <c r="N14" s="7" t="s">
        <v>40</v>
      </c>
    </row>
    <row r="15" spans="1:14" x14ac:dyDescent="0.25">
      <c r="F15" s="22"/>
      <c r="G15" s="23"/>
      <c r="H15" s="23"/>
      <c r="I15" s="23"/>
      <c r="J15" s="23"/>
      <c r="K15" s="23"/>
    </row>
    <row r="16" spans="1:14" x14ac:dyDescent="0.25">
      <c r="A16" s="24">
        <v>10</v>
      </c>
      <c r="B16" s="25">
        <f t="shared" ref="B16:B52" si="1">AVERAGE(D16:K16)</f>
        <v>9.8069519125568654</v>
      </c>
      <c r="C16" s="26">
        <f t="shared" ref="C16:C52" si="2">STDEV(D16:K16)/B16*100</f>
        <v>5.5637884667921064E-2</v>
      </c>
      <c r="D16" s="27">
        <v>9.8112489063540398</v>
      </c>
      <c r="E16" s="27">
        <v>9.8119428594030502</v>
      </c>
      <c r="F16" s="27">
        <v>9.8011226910453608</v>
      </c>
      <c r="G16" s="27">
        <v>9.8034931934250107</v>
      </c>
      <c r="H16" s="27"/>
      <c r="I16" s="27"/>
      <c r="J16" s="27"/>
      <c r="K16" s="27"/>
      <c r="L16" s="34">
        <v>75.3573006234502</v>
      </c>
      <c r="M16" s="58">
        <f t="shared" ref="M16:M52" si="3">B16/L16</f>
        <v>0.13013937377561891</v>
      </c>
      <c r="N16" s="28">
        <f t="shared" ref="N16:N22" si="4">(M16-M64)/M16*100</f>
        <v>0.11470169070200875</v>
      </c>
    </row>
    <row r="17" spans="1:14" x14ac:dyDescent="0.25">
      <c r="A17" s="24">
        <v>12.5</v>
      </c>
      <c r="B17" s="25">
        <f t="shared" si="1"/>
        <v>9.823064802791885</v>
      </c>
      <c r="C17" s="26">
        <f t="shared" si="2"/>
        <v>4.7250592182776101E-2</v>
      </c>
      <c r="D17" s="27">
        <v>9.8264534802626002</v>
      </c>
      <c r="E17" s="27">
        <v>9.8275224160749008</v>
      </c>
      <c r="F17" s="27">
        <v>9.81802501982982</v>
      </c>
      <c r="G17" s="27">
        <v>9.8202582950002206</v>
      </c>
      <c r="H17" s="27"/>
      <c r="I17" s="27"/>
      <c r="J17" s="27"/>
      <c r="K17" s="27"/>
      <c r="L17" s="34">
        <v>75.512372833911897</v>
      </c>
      <c r="M17" s="58">
        <f t="shared" si="3"/>
        <v>0.13008550035101585</v>
      </c>
      <c r="N17" s="28">
        <f t="shared" si="4"/>
        <v>9.8003757195506969E-2</v>
      </c>
    </row>
    <row r="18" spans="1:14" x14ac:dyDescent="0.25">
      <c r="A18" s="24">
        <v>16</v>
      </c>
      <c r="B18" s="25">
        <f t="shared" si="1"/>
        <v>9.8570889097231724</v>
      </c>
      <c r="C18" s="26">
        <f t="shared" si="2"/>
        <v>2.7903578695851184E-2</v>
      </c>
      <c r="D18" s="27">
        <v>9.8586758215936108</v>
      </c>
      <c r="E18" s="27">
        <v>9.8599944634036305</v>
      </c>
      <c r="F18" s="27">
        <v>9.8539360968044107</v>
      </c>
      <c r="G18" s="27">
        <v>9.8557492570910394</v>
      </c>
      <c r="H18" s="27"/>
      <c r="I18" s="27"/>
      <c r="J18" s="27"/>
      <c r="K18" s="27"/>
      <c r="L18" s="34">
        <v>75.664395157237095</v>
      </c>
      <c r="M18" s="58">
        <f t="shared" si="3"/>
        <v>0.13027380829833235</v>
      </c>
      <c r="N18" s="28">
        <f t="shared" si="4"/>
        <v>7.8047063333013741E-2</v>
      </c>
    </row>
    <row r="19" spans="1:14" x14ac:dyDescent="0.25">
      <c r="A19" s="24">
        <v>20</v>
      </c>
      <c r="B19" s="25">
        <f t="shared" si="1"/>
        <v>9.8707804637476713</v>
      </c>
      <c r="C19" s="26">
        <f t="shared" si="2"/>
        <v>2.1481963442341292E-2</v>
      </c>
      <c r="D19" s="27">
        <v>9.8721421519047396</v>
      </c>
      <c r="E19" s="27">
        <v>9.8726016645817705</v>
      </c>
      <c r="F19" s="27">
        <v>9.8679137924748694</v>
      </c>
      <c r="G19" s="27">
        <v>9.8704642460293002</v>
      </c>
      <c r="H19" s="27"/>
      <c r="I19" s="27"/>
      <c r="J19" s="27"/>
      <c r="K19" s="27"/>
      <c r="L19" s="34">
        <v>75.788722603347495</v>
      </c>
      <c r="M19" s="58">
        <f t="shared" si="3"/>
        <v>0.13024075515044622</v>
      </c>
      <c r="N19" s="28">
        <f t="shared" si="4"/>
        <v>6.6912026091030766E-2</v>
      </c>
    </row>
    <row r="20" spans="1:14" x14ac:dyDescent="0.25">
      <c r="A20" s="24">
        <v>25</v>
      </c>
      <c r="B20" s="25">
        <f t="shared" si="1"/>
        <v>9.882990473925112</v>
      </c>
      <c r="C20" s="26">
        <f t="shared" si="2"/>
        <v>2.517512772887797E-2</v>
      </c>
      <c r="D20" s="27">
        <v>9.8836340080342406</v>
      </c>
      <c r="E20" s="27">
        <v>9.8849918674329391</v>
      </c>
      <c r="F20" s="27">
        <v>9.8793600102280497</v>
      </c>
      <c r="G20" s="27">
        <v>9.8839760100052203</v>
      </c>
      <c r="H20" s="27"/>
      <c r="I20" s="27"/>
      <c r="J20" s="27"/>
      <c r="K20" s="27"/>
      <c r="L20" s="34">
        <v>75.901077730542497</v>
      </c>
      <c r="M20" s="58">
        <f t="shared" si="3"/>
        <v>0.13020882930030134</v>
      </c>
      <c r="N20" s="28">
        <f t="shared" si="4"/>
        <v>5.8771119832587967E-2</v>
      </c>
    </row>
    <row r="21" spans="1:14" x14ac:dyDescent="0.25">
      <c r="A21" s="24">
        <v>31.5</v>
      </c>
      <c r="B21" s="25">
        <f t="shared" si="1"/>
        <v>9.9048451928383816</v>
      </c>
      <c r="C21" s="26">
        <f t="shared" si="2"/>
        <v>2.5806380450540751E-2</v>
      </c>
      <c r="D21" s="27">
        <v>9.90741009702848</v>
      </c>
      <c r="E21" s="27">
        <v>9.9063854692485407</v>
      </c>
      <c r="F21" s="27">
        <v>9.9017382716410705</v>
      </c>
      <c r="G21" s="27">
        <v>9.90384693343543</v>
      </c>
      <c r="H21" s="27"/>
      <c r="I21" s="27"/>
      <c r="J21" s="27"/>
      <c r="K21" s="27"/>
      <c r="L21" s="34">
        <v>76.008217796226006</v>
      </c>
      <c r="M21" s="58">
        <f t="shared" si="3"/>
        <v>0.13031281985051596</v>
      </c>
      <c r="N21" s="28">
        <f t="shared" si="4"/>
        <v>6.7895755857090706E-2</v>
      </c>
    </row>
    <row r="22" spans="1:14" x14ac:dyDescent="0.25">
      <c r="A22" s="24">
        <v>40</v>
      </c>
      <c r="B22" s="25">
        <f t="shared" si="1"/>
        <v>9.9123435328818541</v>
      </c>
      <c r="C22" s="26">
        <f t="shared" si="2"/>
        <v>1.9655774315876066E-2</v>
      </c>
      <c r="D22" s="27">
        <v>9.9112525782502097</v>
      </c>
      <c r="E22" s="27">
        <v>9.9115176536154301</v>
      </c>
      <c r="F22" s="27">
        <v>9.9113425119459695</v>
      </c>
      <c r="G22" s="27">
        <v>9.9152613877158107</v>
      </c>
      <c r="H22" s="27"/>
      <c r="I22" s="27"/>
      <c r="J22" s="27"/>
      <c r="K22" s="27"/>
      <c r="L22" s="34">
        <v>76.109590898857604</v>
      </c>
      <c r="M22" s="58">
        <f t="shared" si="3"/>
        <v>0.13023777182108906</v>
      </c>
      <c r="N22" s="28">
        <f t="shared" si="4"/>
        <v>3.8829244077381385E-2</v>
      </c>
    </row>
    <row r="23" spans="1:14" x14ac:dyDescent="0.25">
      <c r="A23" s="24">
        <v>46.7</v>
      </c>
      <c r="B23" s="25">
        <f t="shared" si="1"/>
        <v>9.9202829451870258</v>
      </c>
      <c r="C23" s="26">
        <f t="shared" si="2"/>
        <v>4.3926059898572484E-2</v>
      </c>
      <c r="D23" s="27">
        <v>9.9174200107410009</v>
      </c>
      <c r="E23" s="27">
        <v>9.9170465990169507</v>
      </c>
      <c r="F23" s="27">
        <v>9.9201945276009909</v>
      </c>
      <c r="G23" s="27">
        <v>9.9264706433891607</v>
      </c>
      <c r="H23" s="27"/>
      <c r="I23" s="27"/>
      <c r="J23" s="27"/>
      <c r="K23" s="27"/>
      <c r="L23" s="34">
        <v>76.171593431897705</v>
      </c>
      <c r="M23" s="58">
        <f t="shared" si="3"/>
        <v>0.13023599084948112</v>
      </c>
      <c r="N23" s="28"/>
    </row>
    <row r="24" spans="1:14" x14ac:dyDescent="0.25">
      <c r="A24" s="24">
        <v>50</v>
      </c>
      <c r="B24" s="25">
        <f t="shared" si="1"/>
        <v>9.9246964475566273</v>
      </c>
      <c r="C24" s="26">
        <f t="shared" si="2"/>
        <v>5.3295716076750516E-2</v>
      </c>
      <c r="D24" s="27">
        <v>9.9213740053744495</v>
      </c>
      <c r="E24" s="27">
        <v>9.9209203937034296</v>
      </c>
      <c r="F24" s="27">
        <v>9.9238355745680202</v>
      </c>
      <c r="G24" s="27">
        <v>9.9321153575873495</v>
      </c>
      <c r="H24" s="27">
        <f>AVERAGE(D23,D25)</f>
        <v>9.9210180534666552</v>
      </c>
      <c r="I24" s="27">
        <f>AVERAGE(E23,E25)</f>
        <v>9.9207590381358415</v>
      </c>
      <c r="J24" s="27">
        <f>AVERAGE(F23,F25)</f>
        <v>9.9236524471568011</v>
      </c>
      <c r="K24" s="27">
        <f>AVERAGE(G23,G25)</f>
        <v>9.9338967104604805</v>
      </c>
      <c r="L24" s="34">
        <v>76.198309372810797</v>
      </c>
      <c r="M24" s="58">
        <f t="shared" si="3"/>
        <v>0.1302482499841128</v>
      </c>
      <c r="N24" s="28">
        <f>(M24-M72)/M24*100</f>
        <v>3.526872191158676E-2</v>
      </c>
    </row>
    <row r="25" spans="1:14" x14ac:dyDescent="0.25">
      <c r="A25" s="24">
        <v>53.3</v>
      </c>
      <c r="B25" s="25">
        <f t="shared" si="1"/>
        <v>9.9293801794228624</v>
      </c>
      <c r="C25" s="26">
        <f t="shared" si="2"/>
        <v>8.110631410532422E-2</v>
      </c>
      <c r="D25" s="27">
        <v>9.9246160961923096</v>
      </c>
      <c r="E25" s="27">
        <v>9.9244714772547304</v>
      </c>
      <c r="F25" s="27">
        <v>9.9271103667126095</v>
      </c>
      <c r="G25" s="27">
        <v>9.9413227775318003</v>
      </c>
      <c r="H25" s="27"/>
      <c r="I25" s="27"/>
      <c r="J25" s="27"/>
      <c r="K25" s="27"/>
      <c r="L25" s="34">
        <v>76.222225645020799</v>
      </c>
      <c r="M25" s="58">
        <f t="shared" si="3"/>
        <v>0.13026883032339659</v>
      </c>
      <c r="N25" s="28"/>
    </row>
    <row r="26" spans="1:14" x14ac:dyDescent="0.25">
      <c r="A26" s="24">
        <v>63</v>
      </c>
      <c r="B26" s="25">
        <f t="shared" si="1"/>
        <v>9.9320048703246275</v>
      </c>
      <c r="C26" s="26">
        <f t="shared" si="2"/>
        <v>5.5851767852011243E-2</v>
      </c>
      <c r="D26" s="27">
        <v>9.9333131216586708</v>
      </c>
      <c r="E26" s="27">
        <v>9.9337422905910806</v>
      </c>
      <c r="F26" s="27">
        <v>9.9369219912450397</v>
      </c>
      <c r="G26" s="27">
        <v>9.9240420778037208</v>
      </c>
      <c r="H26" s="27"/>
      <c r="I26" s="27"/>
      <c r="J26" s="27"/>
      <c r="K26" s="27"/>
      <c r="L26" s="34">
        <v>76.282986907810397</v>
      </c>
      <c r="M26" s="58">
        <f t="shared" si="3"/>
        <v>0.13019947530800893</v>
      </c>
      <c r="N26" s="28">
        <f t="shared" ref="N26:N46" si="5">(M26-M74)/M26*100</f>
        <v>-2.9311140181402334E-2</v>
      </c>
    </row>
    <row r="27" spans="1:14" x14ac:dyDescent="0.25">
      <c r="A27" s="24">
        <v>80</v>
      </c>
      <c r="B27" s="25">
        <f t="shared" si="1"/>
        <v>9.9444001964931257</v>
      </c>
      <c r="C27" s="26">
        <f t="shared" si="2"/>
        <v>7.6518487613020422E-2</v>
      </c>
      <c r="D27" s="27">
        <v>9.9478235816000407</v>
      </c>
      <c r="E27" s="27">
        <v>9.9504794973578594</v>
      </c>
      <c r="F27" s="27">
        <v>9.9459685277884802</v>
      </c>
      <c r="G27" s="27">
        <v>9.9333291792261207</v>
      </c>
      <c r="H27" s="27"/>
      <c r="I27" s="27"/>
      <c r="J27" s="27"/>
      <c r="K27" s="27"/>
      <c r="L27" s="34">
        <v>76.363178779131204</v>
      </c>
      <c r="M27" s="58">
        <f t="shared" si="3"/>
        <v>0.13022506861920691</v>
      </c>
      <c r="N27" s="28">
        <f t="shared" si="5"/>
        <v>-9.6168361891439819E-3</v>
      </c>
    </row>
    <row r="28" spans="1:14" x14ac:dyDescent="0.25">
      <c r="A28" s="24">
        <v>100</v>
      </c>
      <c r="B28" s="25">
        <f t="shared" si="1"/>
        <v>9.9456128363205245</v>
      </c>
      <c r="C28" s="26">
        <f t="shared" si="2"/>
        <v>9.7149288962494647E-3</v>
      </c>
      <c r="D28" s="27">
        <v>9.9464386945560808</v>
      </c>
      <c r="E28" s="27">
        <v>9.9451854158872894</v>
      </c>
      <c r="F28" s="27">
        <v>9.9463770940278806</v>
      </c>
      <c r="G28" s="27">
        <v>9.9444501408108508</v>
      </c>
      <c r="H28" s="27"/>
      <c r="I28" s="27"/>
      <c r="J28" s="27"/>
      <c r="K28" s="27"/>
      <c r="L28" s="34">
        <v>76.424837605556903</v>
      </c>
      <c r="M28" s="58">
        <f t="shared" si="3"/>
        <v>0.13013587137275606</v>
      </c>
      <c r="N28" s="28">
        <f t="shared" si="5"/>
        <v>3.4625241296901928E-2</v>
      </c>
    </row>
    <row r="29" spans="1:14" x14ac:dyDescent="0.25">
      <c r="A29" s="24">
        <v>125</v>
      </c>
      <c r="B29" s="25">
        <f t="shared" si="1"/>
        <v>9.9550919771279212</v>
      </c>
      <c r="C29" s="26">
        <f t="shared" si="2"/>
        <v>5.5967981991591762E-3</v>
      </c>
      <c r="D29" s="27">
        <v>9.9556635188717504</v>
      </c>
      <c r="E29" s="27">
        <v>9.9552631198655792</v>
      </c>
      <c r="F29" s="27">
        <v>9.9551076512299694</v>
      </c>
      <c r="G29" s="27">
        <v>9.9543336185443891</v>
      </c>
      <c r="H29" s="27"/>
      <c r="I29" s="27"/>
      <c r="J29" s="27"/>
      <c r="K29" s="27"/>
      <c r="L29" s="34">
        <v>76.501480939211902</v>
      </c>
      <c r="M29" s="58">
        <f t="shared" si="3"/>
        <v>0.13012940213586505</v>
      </c>
      <c r="N29" s="28">
        <f t="shared" si="5"/>
        <v>2.1902265621139436E-2</v>
      </c>
    </row>
    <row r="30" spans="1:14" x14ac:dyDescent="0.25">
      <c r="A30" s="24">
        <v>160</v>
      </c>
      <c r="B30" s="25">
        <f t="shared" si="1"/>
        <v>9.9646885992466672</v>
      </c>
      <c r="C30" s="26">
        <f t="shared" si="2"/>
        <v>7.164921317753193E-3</v>
      </c>
      <c r="D30" s="27">
        <v>9.9655090933153598</v>
      </c>
      <c r="E30" s="27">
        <v>9.9644890100951802</v>
      </c>
      <c r="F30" s="27">
        <v>9.9649364557646098</v>
      </c>
      <c r="G30" s="27">
        <v>9.9638198378115206</v>
      </c>
      <c r="H30" s="27"/>
      <c r="I30" s="27"/>
      <c r="J30" s="27"/>
      <c r="K30" s="27"/>
      <c r="L30" s="34">
        <v>76.568529941662007</v>
      </c>
      <c r="M30" s="58">
        <f t="shared" si="3"/>
        <v>0.1301407850828378</v>
      </c>
      <c r="N30" s="28">
        <f t="shared" si="5"/>
        <v>2.2933949851705531E-2</v>
      </c>
    </row>
    <row r="31" spans="1:14" x14ac:dyDescent="0.25">
      <c r="A31" s="24">
        <v>200</v>
      </c>
      <c r="B31" s="25">
        <f t="shared" si="1"/>
        <v>9.9734089167083866</v>
      </c>
      <c r="C31" s="26">
        <f t="shared" si="2"/>
        <v>2.5963935669571958E-3</v>
      </c>
      <c r="D31" s="27">
        <v>9.9736765771579705</v>
      </c>
      <c r="E31" s="27">
        <v>9.9731767317841307</v>
      </c>
      <c r="F31" s="27">
        <v>9.9735848054683007</v>
      </c>
      <c r="G31" s="27">
        <v>9.9731975524231409</v>
      </c>
      <c r="H31" s="27"/>
      <c r="I31" s="27"/>
      <c r="J31" s="27"/>
      <c r="K31" s="27"/>
      <c r="L31" s="34">
        <v>76.626582558050202</v>
      </c>
      <c r="M31" s="58">
        <f t="shared" si="3"/>
        <v>0.13015599265637098</v>
      </c>
      <c r="N31" s="28">
        <f t="shared" si="5"/>
        <v>2.5298632987642303E-2</v>
      </c>
    </row>
    <row r="32" spans="1:14" x14ac:dyDescent="0.25">
      <c r="A32" s="24">
        <v>250</v>
      </c>
      <c r="B32" s="25">
        <f t="shared" si="1"/>
        <v>9.9812920758013899</v>
      </c>
      <c r="C32" s="26">
        <f t="shared" si="2"/>
        <v>4.6607657663418865E-3</v>
      </c>
      <c r="D32" s="27">
        <v>9.9818365810004206</v>
      </c>
      <c r="E32" s="27">
        <v>9.9811765035425797</v>
      </c>
      <c r="F32" s="27">
        <v>9.9814293276065502</v>
      </c>
      <c r="G32" s="27">
        <v>9.9807258910560108</v>
      </c>
      <c r="H32" s="27"/>
      <c r="I32" s="27"/>
      <c r="J32" s="27"/>
      <c r="K32" s="27"/>
      <c r="L32" s="34">
        <v>76.683030745961304</v>
      </c>
      <c r="M32" s="58">
        <f t="shared" si="3"/>
        <v>0.13016298363151327</v>
      </c>
      <c r="N32" s="28">
        <f t="shared" si="5"/>
        <v>2.6950925970217272E-2</v>
      </c>
    </row>
    <row r="33" spans="1:14" x14ac:dyDescent="0.25">
      <c r="A33" s="24">
        <v>315</v>
      </c>
      <c r="B33" s="25">
        <f t="shared" si="1"/>
        <v>9.9890425722711189</v>
      </c>
      <c r="C33" s="26">
        <f t="shared" si="2"/>
        <v>5.769119294082135E-3</v>
      </c>
      <c r="D33" s="27">
        <v>9.9893497260309907</v>
      </c>
      <c r="E33" s="27">
        <v>9.9885719851889991</v>
      </c>
      <c r="F33" s="27">
        <v>9.9897018459870406</v>
      </c>
      <c r="G33" s="27">
        <v>9.9885467318774399</v>
      </c>
      <c r="H33" s="27"/>
      <c r="I33" s="27"/>
      <c r="J33" s="27"/>
      <c r="K33" s="27"/>
      <c r="L33" s="34">
        <v>76.741064351326699</v>
      </c>
      <c r="M33" s="58">
        <f t="shared" si="3"/>
        <v>0.13016554639561015</v>
      </c>
      <c r="N33" s="28">
        <f t="shared" si="5"/>
        <v>2.2109982431295708E-2</v>
      </c>
    </row>
    <row r="34" spans="1:14" x14ac:dyDescent="0.25">
      <c r="A34" s="24">
        <v>400</v>
      </c>
      <c r="B34" s="25">
        <f t="shared" si="1"/>
        <v>9.9980587160485648</v>
      </c>
      <c r="C34" s="26">
        <f t="shared" si="2"/>
        <v>4.0111279451180348E-3</v>
      </c>
      <c r="D34" s="27">
        <v>9.9984302895260697</v>
      </c>
      <c r="E34" s="27">
        <v>9.9976884171594804</v>
      </c>
      <c r="F34" s="27">
        <v>9.9983800244870498</v>
      </c>
      <c r="G34" s="27">
        <v>9.9977361330216592</v>
      </c>
      <c r="H34" s="27"/>
      <c r="I34" s="27"/>
      <c r="J34" s="27"/>
      <c r="K34" s="27"/>
      <c r="L34" s="34">
        <v>76.801374036046894</v>
      </c>
      <c r="M34" s="58">
        <f t="shared" si="3"/>
        <v>0.13018072712287612</v>
      </c>
      <c r="N34" s="28">
        <f t="shared" si="5"/>
        <v>2.5176659204095331E-2</v>
      </c>
    </row>
    <row r="35" spans="1:14" x14ac:dyDescent="0.25">
      <c r="A35" s="24">
        <v>500</v>
      </c>
      <c r="B35" s="25">
        <f t="shared" si="1"/>
        <v>10.00751648392</v>
      </c>
      <c r="C35" s="26">
        <f t="shared" si="2"/>
        <v>3.3419977831393565E-3</v>
      </c>
      <c r="D35" s="27">
        <v>10.007536955357599</v>
      </c>
      <c r="E35" s="27">
        <v>10.0072808477517</v>
      </c>
      <c r="F35" s="27">
        <v>10.007982173083599</v>
      </c>
      <c r="G35" s="27">
        <v>10.0072659594871</v>
      </c>
      <c r="H35" s="27"/>
      <c r="I35" s="27"/>
      <c r="J35" s="27"/>
      <c r="K35" s="27"/>
      <c r="L35" s="34">
        <v>76.859885122547695</v>
      </c>
      <c r="M35" s="58">
        <f t="shared" si="3"/>
        <v>0.13020467657431073</v>
      </c>
      <c r="N35" s="28">
        <f t="shared" si="5"/>
        <v>2.0502881860437631E-2</v>
      </c>
    </row>
    <row r="36" spans="1:14" x14ac:dyDescent="0.25">
      <c r="A36" s="24">
        <v>630</v>
      </c>
      <c r="B36" s="25">
        <f t="shared" si="1"/>
        <v>10.014779187970024</v>
      </c>
      <c r="C36" s="26">
        <f t="shared" si="2"/>
        <v>6.8784826934534995E-3</v>
      </c>
      <c r="D36" s="27">
        <v>10.0155257447803</v>
      </c>
      <c r="E36" s="27">
        <v>10.014395014234401</v>
      </c>
      <c r="F36" s="27">
        <v>10.015169401316101</v>
      </c>
      <c r="G36" s="27">
        <v>10.0140265915493</v>
      </c>
      <c r="H36" s="27"/>
      <c r="I36" s="27"/>
      <c r="J36" s="27"/>
      <c r="K36" s="27"/>
      <c r="L36" s="34">
        <v>76.925499875955694</v>
      </c>
      <c r="M36" s="58">
        <f t="shared" si="3"/>
        <v>0.13018802873064339</v>
      </c>
      <c r="N36" s="28">
        <f t="shared" si="5"/>
        <v>2.3710646554288235E-2</v>
      </c>
    </row>
    <row r="37" spans="1:14" x14ac:dyDescent="0.25">
      <c r="A37" s="24">
        <v>800</v>
      </c>
      <c r="B37" s="25">
        <f t="shared" si="1"/>
        <v>10.03196150533555</v>
      </c>
      <c r="C37" s="26">
        <f t="shared" si="2"/>
        <v>9.0415361791749242E-3</v>
      </c>
      <c r="D37" s="27">
        <v>10.0319134515036</v>
      </c>
      <c r="E37" s="27">
        <v>10.030828169390301</v>
      </c>
      <c r="F37" s="27">
        <v>10.0330439231684</v>
      </c>
      <c r="G37" s="27">
        <v>10.0320604772799</v>
      </c>
      <c r="H37" s="27"/>
      <c r="I37" s="27"/>
      <c r="J37" s="27"/>
      <c r="K37" s="27"/>
      <c r="L37" s="34">
        <v>77.0014744419978</v>
      </c>
      <c r="M37" s="58">
        <f t="shared" si="3"/>
        <v>0.13028271962366428</v>
      </c>
      <c r="N37" s="28">
        <f t="shared" si="5"/>
        <v>1.3846644108630925E-2</v>
      </c>
    </row>
    <row r="38" spans="1:14" x14ac:dyDescent="0.25">
      <c r="A38" s="24">
        <v>1000</v>
      </c>
      <c r="B38" s="25">
        <f t="shared" si="1"/>
        <v>10.047489750399249</v>
      </c>
      <c r="C38" s="26">
        <f t="shared" si="2"/>
        <v>5.6156527052564301E-3</v>
      </c>
      <c r="D38" s="27">
        <v>10.047533697374501</v>
      </c>
      <c r="E38" s="27">
        <v>10.046868190502099</v>
      </c>
      <c r="F38" s="27">
        <v>10.048225763357999</v>
      </c>
      <c r="G38" s="27">
        <v>10.0473313503624</v>
      </c>
      <c r="H38" s="27"/>
      <c r="I38" s="27"/>
      <c r="J38" s="27"/>
      <c r="K38" s="27"/>
      <c r="L38" s="34">
        <v>77.084357592043702</v>
      </c>
      <c r="M38" s="58">
        <f t="shared" si="3"/>
        <v>0.13034408100764019</v>
      </c>
      <c r="N38" s="28">
        <f t="shared" si="5"/>
        <v>1.8333097607736541E-2</v>
      </c>
    </row>
    <row r="39" spans="1:14" x14ac:dyDescent="0.25">
      <c r="A39" s="24">
        <v>1250</v>
      </c>
      <c r="B39" s="25">
        <f t="shared" si="1"/>
        <v>10.066740805685376</v>
      </c>
      <c r="C39" s="26">
        <f t="shared" si="2"/>
        <v>3.0520764160926412E-3</v>
      </c>
      <c r="D39" s="27">
        <v>10.0666923355989</v>
      </c>
      <c r="E39" s="27">
        <v>10.066658914724499</v>
      </c>
      <c r="F39" s="27">
        <v>10.0671704346232</v>
      </c>
      <c r="G39" s="27">
        <v>10.066441537794899</v>
      </c>
      <c r="H39" s="27"/>
      <c r="I39" s="27"/>
      <c r="J39" s="27"/>
      <c r="K39" s="27"/>
      <c r="L39" s="34">
        <v>77.181983582510298</v>
      </c>
      <c r="M39" s="58">
        <f t="shared" si="3"/>
        <v>0.13042863552377701</v>
      </c>
      <c r="N39" s="28">
        <f t="shared" si="5"/>
        <v>1.6759325590349056E-2</v>
      </c>
    </row>
    <row r="40" spans="1:14" x14ac:dyDescent="0.25">
      <c r="A40" s="24">
        <v>1600</v>
      </c>
      <c r="B40" s="25">
        <f t="shared" si="1"/>
        <v>10.096773131903275</v>
      </c>
      <c r="C40" s="26">
        <f t="shared" si="2"/>
        <v>4.8540228947989827E-3</v>
      </c>
      <c r="D40" s="27">
        <v>10.096344791191299</v>
      </c>
      <c r="E40" s="27">
        <v>10.0966307594309</v>
      </c>
      <c r="F40" s="27">
        <v>10.0974791966078</v>
      </c>
      <c r="G40" s="27">
        <v>10.0966377803831</v>
      </c>
      <c r="H40" s="27"/>
      <c r="I40" s="27"/>
      <c r="J40" s="27"/>
      <c r="K40" s="27"/>
      <c r="L40" s="34">
        <v>77.314812037900694</v>
      </c>
      <c r="M40" s="58">
        <f t="shared" si="3"/>
        <v>0.13059299849236791</v>
      </c>
      <c r="N40" s="28">
        <f t="shared" si="5"/>
        <v>9.4507287932332536E-3</v>
      </c>
    </row>
    <row r="41" spans="1:14" x14ac:dyDescent="0.25">
      <c r="A41" s="24">
        <v>2000</v>
      </c>
      <c r="B41" s="25">
        <f t="shared" si="1"/>
        <v>10.136406131543074</v>
      </c>
      <c r="C41" s="26">
        <f t="shared" si="2"/>
        <v>5.1914993895467339E-3</v>
      </c>
      <c r="D41" s="27">
        <v>10.136203729027301</v>
      </c>
      <c r="E41" s="27">
        <v>10.1358541525771</v>
      </c>
      <c r="F41" s="27">
        <v>10.137099996713699</v>
      </c>
      <c r="G41" s="27">
        <v>10.136466647854199</v>
      </c>
      <c r="H41" s="27"/>
      <c r="I41" s="27"/>
      <c r="J41" s="27"/>
      <c r="K41" s="27"/>
      <c r="L41" s="34">
        <v>77.457180658712701</v>
      </c>
      <c r="M41" s="58">
        <f t="shared" si="3"/>
        <v>0.13086464089372829</v>
      </c>
      <c r="N41" s="28">
        <f t="shared" si="5"/>
        <v>1.8200616071819407E-2</v>
      </c>
    </row>
    <row r="42" spans="1:14" x14ac:dyDescent="0.25">
      <c r="A42" s="24">
        <v>2500</v>
      </c>
      <c r="B42" s="25">
        <f t="shared" si="1"/>
        <v>10.18392898127165</v>
      </c>
      <c r="C42" s="26">
        <f t="shared" si="2"/>
        <v>6.1663814930164769E-3</v>
      </c>
      <c r="D42" s="27">
        <v>10.1832198729259</v>
      </c>
      <c r="E42" s="27">
        <v>10.1837237971968</v>
      </c>
      <c r="F42" s="27">
        <v>10.184717922481701</v>
      </c>
      <c r="G42" s="27">
        <v>10.1840543324822</v>
      </c>
      <c r="H42" s="27"/>
      <c r="I42" s="27"/>
      <c r="J42" s="27"/>
      <c r="K42" s="27"/>
      <c r="L42" s="34">
        <v>77.616156271276296</v>
      </c>
      <c r="M42" s="58">
        <f t="shared" si="3"/>
        <v>0.13120888060570524</v>
      </c>
      <c r="N42" s="28">
        <f t="shared" si="5"/>
        <v>1.6297890910787347E-2</v>
      </c>
    </row>
    <row r="43" spans="1:14" x14ac:dyDescent="0.25">
      <c r="A43" s="24">
        <v>3150</v>
      </c>
      <c r="B43" s="25">
        <f t="shared" si="1"/>
        <v>10.256401007031101</v>
      </c>
      <c r="C43" s="26">
        <f t="shared" si="2"/>
        <v>1.1665818223220235E-2</v>
      </c>
      <c r="D43" s="27">
        <v>10.256369659246401</v>
      </c>
      <c r="E43" s="27">
        <v>10.254842562803001</v>
      </c>
      <c r="F43" s="27">
        <v>10.257744235409801</v>
      </c>
      <c r="G43" s="27">
        <v>10.2566475706652</v>
      </c>
      <c r="H43" s="27"/>
      <c r="I43" s="27"/>
      <c r="J43" s="27"/>
      <c r="K43" s="27"/>
      <c r="L43" s="34">
        <v>77.785386390918802</v>
      </c>
      <c r="M43" s="58">
        <f t="shared" si="3"/>
        <v>0.13185511421755314</v>
      </c>
      <c r="N43" s="28">
        <f t="shared" si="5"/>
        <v>2.2884811629593049E-2</v>
      </c>
    </row>
    <row r="44" spans="1:14" x14ac:dyDescent="0.25">
      <c r="A44" s="24">
        <v>4000</v>
      </c>
      <c r="B44" s="25">
        <f t="shared" si="1"/>
        <v>10.35798482521205</v>
      </c>
      <c r="C44" s="26">
        <f t="shared" si="2"/>
        <v>1.7552071944862805E-2</v>
      </c>
      <c r="D44" s="27">
        <v>10.359205527750101</v>
      </c>
      <c r="E44" s="27">
        <v>10.359503252067199</v>
      </c>
      <c r="F44" s="27">
        <v>10.3577035318407</v>
      </c>
      <c r="G44" s="27">
        <v>10.355526989190199</v>
      </c>
      <c r="H44" s="27"/>
      <c r="I44" s="27"/>
      <c r="J44" s="27"/>
      <c r="K44" s="27"/>
      <c r="L44" s="34">
        <v>77.948232538078301</v>
      </c>
      <c r="M44" s="58">
        <f t="shared" si="3"/>
        <v>0.13288286966804663</v>
      </c>
      <c r="N44" s="28">
        <f t="shared" si="5"/>
        <v>3.3904399055401782E-2</v>
      </c>
    </row>
    <row r="45" spans="1:14" x14ac:dyDescent="0.25">
      <c r="A45" s="24">
        <v>5000</v>
      </c>
      <c r="B45" s="25">
        <f t="shared" si="1"/>
        <v>10.50080396134525</v>
      </c>
      <c r="C45" s="26">
        <f t="shared" si="2"/>
        <v>2.4484223923111122E-2</v>
      </c>
      <c r="D45" s="27">
        <v>10.502159263838401</v>
      </c>
      <c r="E45" s="27">
        <v>10.5033785914005</v>
      </c>
      <c r="F45" s="27">
        <v>10.50018862388</v>
      </c>
      <c r="G45" s="27">
        <v>10.4974893662621</v>
      </c>
      <c r="H45" s="27"/>
      <c r="I45" s="27"/>
      <c r="J45" s="27"/>
      <c r="K45" s="27"/>
      <c r="L45" s="34">
        <v>78.077908806511203</v>
      </c>
      <c r="M45" s="58">
        <f t="shared" si="3"/>
        <v>0.13449135769463064</v>
      </c>
      <c r="N45" s="28">
        <f t="shared" si="5"/>
        <v>2.8669700513823199E-2</v>
      </c>
    </row>
    <row r="46" spans="1:14" x14ac:dyDescent="0.25">
      <c r="A46" s="24">
        <v>6300</v>
      </c>
      <c r="B46" s="25">
        <f t="shared" si="1"/>
        <v>10.721219189838875</v>
      </c>
      <c r="C46" s="26">
        <f t="shared" si="2"/>
        <v>2.8322251449595843E-2</v>
      </c>
      <c r="D46" s="27">
        <v>10.723728111754401</v>
      </c>
      <c r="E46" s="27">
        <v>10.7236558142707</v>
      </c>
      <c r="F46" s="27">
        <v>10.720011285117</v>
      </c>
      <c r="G46" s="27">
        <v>10.717481548213399</v>
      </c>
      <c r="H46" s="27"/>
      <c r="I46" s="27"/>
      <c r="J46" s="27"/>
      <c r="K46" s="27"/>
      <c r="L46" s="34">
        <v>78.179957789691699</v>
      </c>
      <c r="M46" s="58">
        <f t="shared" si="3"/>
        <v>0.13713513658679036</v>
      </c>
      <c r="N46" s="28">
        <f t="shared" si="5"/>
        <v>-2.5362344530754238E-2</v>
      </c>
    </row>
    <row r="47" spans="1:14" x14ac:dyDescent="0.25">
      <c r="A47" s="24">
        <v>7500</v>
      </c>
      <c r="B47" s="25">
        <f t="shared" si="1"/>
        <v>10.994635663038</v>
      </c>
      <c r="C47" s="26">
        <f t="shared" si="2"/>
        <v>0.23020632330245797</v>
      </c>
      <c r="D47" s="27">
        <v>11.0205125186418</v>
      </c>
      <c r="E47" s="27">
        <v>11.012196952096801</v>
      </c>
      <c r="F47" s="27">
        <v>10.973360543257099</v>
      </c>
      <c r="G47" s="27">
        <v>10.972472638156299</v>
      </c>
      <c r="H47" s="27"/>
      <c r="I47" s="27"/>
      <c r="J47" s="27"/>
      <c r="K47" s="27"/>
      <c r="L47" s="34">
        <v>78.231992373519802</v>
      </c>
      <c r="M47" s="58">
        <f t="shared" si="3"/>
        <v>0.14053886817229388</v>
      </c>
      <c r="N47" s="28"/>
    </row>
    <row r="48" spans="1:14" x14ac:dyDescent="0.25">
      <c r="A48" s="24">
        <v>8000</v>
      </c>
      <c r="B48" s="25">
        <f t="shared" si="1"/>
        <v>11.114829089300549</v>
      </c>
      <c r="C48" s="26">
        <f t="shared" si="2"/>
        <v>0.75246687951183899</v>
      </c>
      <c r="D48" s="27">
        <v>11.2472644581257</v>
      </c>
      <c r="E48" s="27">
        <v>11.2439005352034</v>
      </c>
      <c r="F48" s="27">
        <v>11.058931188061401</v>
      </c>
      <c r="G48" s="27">
        <v>11.053280596762599</v>
      </c>
      <c r="H48" s="27">
        <f>AVERAGE(D47,D49)</f>
        <v>11.051916538373899</v>
      </c>
      <c r="I48" s="27">
        <f>AVERAGE(E47,E49)</f>
        <v>11.054189358646051</v>
      </c>
      <c r="J48" s="27">
        <f>AVERAGE(F47,F49)</f>
        <v>11.106492647851649</v>
      </c>
      <c r="K48" s="27">
        <f>AVERAGE(G47,G49)</f>
        <v>11.102657391379701</v>
      </c>
      <c r="L48" s="34">
        <v>78.246075214156605</v>
      </c>
      <c r="M48" s="58">
        <f t="shared" si="3"/>
        <v>0.14204966905853966</v>
      </c>
      <c r="N48" s="28">
        <f>(M48-M96)/M48*100</f>
        <v>0.322454304260615</v>
      </c>
    </row>
    <row r="49" spans="1:14" x14ac:dyDescent="0.25">
      <c r="A49" s="24">
        <v>8500</v>
      </c>
      <c r="B49" s="25">
        <f t="shared" si="1"/>
        <v>11.162992305087649</v>
      </c>
      <c r="C49" s="26">
        <f t="shared" si="2"/>
        <v>0.75947065532889046</v>
      </c>
      <c r="D49" s="27">
        <v>11.083320558105999</v>
      </c>
      <c r="E49" s="27">
        <v>11.096181765195301</v>
      </c>
      <c r="F49" s="27">
        <v>11.239624752446201</v>
      </c>
      <c r="G49" s="27">
        <v>11.232842144603101</v>
      </c>
      <c r="H49" s="27"/>
      <c r="I49" s="27"/>
      <c r="J49" s="27"/>
      <c r="K49" s="27"/>
      <c r="L49" s="34">
        <v>78.256339576967903</v>
      </c>
      <c r="M49" s="58">
        <f t="shared" si="3"/>
        <v>0.14264649184247172</v>
      </c>
      <c r="N49" s="28"/>
    </row>
    <row r="50" spans="1:14" x14ac:dyDescent="0.25">
      <c r="A50" s="24">
        <v>9500</v>
      </c>
      <c r="B50" s="25">
        <f t="shared" si="1"/>
        <v>11.487136070585251</v>
      </c>
      <c r="C50" s="26">
        <f t="shared" si="2"/>
        <v>0.19120381342016382</v>
      </c>
      <c r="D50" s="27">
        <v>11.460226743427301</v>
      </c>
      <c r="E50" s="27">
        <v>11.4786274044445</v>
      </c>
      <c r="F50" s="27">
        <v>11.508273236054601</v>
      </c>
      <c r="G50" s="27">
        <v>11.5014168984146</v>
      </c>
      <c r="H50" s="27"/>
      <c r="I50" s="27"/>
      <c r="J50" s="27"/>
      <c r="K50" s="27"/>
      <c r="L50" s="34">
        <v>78.267617575519097</v>
      </c>
      <c r="M50" s="58">
        <f t="shared" si="3"/>
        <v>0.14676741705471624</v>
      </c>
      <c r="N50" s="28"/>
    </row>
    <row r="51" spans="1:14" x14ac:dyDescent="0.25">
      <c r="A51" s="24">
        <v>10000</v>
      </c>
      <c r="B51" s="25">
        <f t="shared" si="1"/>
        <v>11.658510341798818</v>
      </c>
      <c r="C51" s="26">
        <f t="shared" si="2"/>
        <v>0.17196595653624183</v>
      </c>
      <c r="D51" s="27">
        <v>11.634757172840599</v>
      </c>
      <c r="E51" s="27">
        <v>11.647472389350799</v>
      </c>
      <c r="F51" s="27">
        <v>11.6772173953708</v>
      </c>
      <c r="G51" s="27">
        <v>11.6669859223885</v>
      </c>
      <c r="H51" s="27">
        <f>AVERAGE(D50,D52)</f>
        <v>11.63029836478545</v>
      </c>
      <c r="I51" s="27">
        <f>AVERAGE(E50,E52)</f>
        <v>11.652935044104851</v>
      </c>
      <c r="J51" s="27">
        <f>AVERAGE(F50,F52)</f>
        <v>11.6825249197414</v>
      </c>
      <c r="K51" s="27">
        <f>AVERAGE(G50,G52)</f>
        <v>11.675891525808151</v>
      </c>
      <c r="L51" s="34">
        <v>78.269722485353199</v>
      </c>
      <c r="M51" s="58">
        <f t="shared" si="3"/>
        <v>0.14895300470728645</v>
      </c>
      <c r="N51" s="28">
        <f>(M51-M99)/M51*100</f>
        <v>-0.1191645574706485</v>
      </c>
    </row>
    <row r="52" spans="1:14" x14ac:dyDescent="0.25">
      <c r="A52" s="24">
        <v>10500</v>
      </c>
      <c r="B52" s="25">
        <f t="shared" si="1"/>
        <v>11.833688856634675</v>
      </c>
      <c r="C52" s="26">
        <f t="shared" si="2"/>
        <v>0.21615521585788045</v>
      </c>
      <c r="D52" s="27">
        <v>11.8003699861436</v>
      </c>
      <c r="E52" s="27">
        <v>11.827242683765199</v>
      </c>
      <c r="F52" s="27">
        <v>11.8567766034282</v>
      </c>
      <c r="G52" s="27">
        <v>11.8503661532017</v>
      </c>
      <c r="H52" s="27"/>
      <c r="I52" s="27"/>
      <c r="J52" s="27"/>
      <c r="K52" s="27"/>
      <c r="L52" s="34">
        <v>78.2698040977765</v>
      </c>
      <c r="M52" s="58">
        <f t="shared" si="3"/>
        <v>0.15119098601360684</v>
      </c>
      <c r="N52" s="28"/>
    </row>
    <row r="53" spans="1:14" x14ac:dyDescent="0.25">
      <c r="B53" s="7" t="str">
        <f>IF(A53&lt;&gt;"",AVERAGE(D53:K53),"")</f>
        <v/>
      </c>
    </row>
    <row r="54" spans="1:14" x14ac:dyDescent="0.25">
      <c r="B54" s="7" t="str">
        <f>IF(A54&lt;&gt;"",AVERAGE(D54:K54),"")</f>
        <v/>
      </c>
    </row>
    <row r="58" spans="1:14" ht="13" x14ac:dyDescent="0.3">
      <c r="A58" s="57" t="s">
        <v>118</v>
      </c>
      <c r="B58" s="16"/>
      <c r="C58" s="16"/>
      <c r="D58" s="16"/>
      <c r="E58" s="16"/>
      <c r="F58" s="17"/>
      <c r="G58" s="16"/>
      <c r="H58" s="5" t="s">
        <v>109</v>
      </c>
      <c r="I58" s="5"/>
      <c r="J58" s="5"/>
      <c r="K58" s="5"/>
    </row>
    <row r="59" spans="1:14" ht="16" x14ac:dyDescent="0.4">
      <c r="A59" s="7" t="s">
        <v>24</v>
      </c>
      <c r="B59" s="7" t="s">
        <v>25</v>
      </c>
      <c r="C59" s="20" t="s">
        <v>26</v>
      </c>
      <c r="D59" s="7" t="s">
        <v>25</v>
      </c>
      <c r="E59" s="7" t="s">
        <v>25</v>
      </c>
      <c r="F59" s="7" t="s">
        <v>25</v>
      </c>
      <c r="G59" s="7" t="s">
        <v>25</v>
      </c>
      <c r="H59" s="7" t="s">
        <v>25</v>
      </c>
      <c r="I59" s="7" t="s">
        <v>25</v>
      </c>
      <c r="J59" s="7" t="s">
        <v>25</v>
      </c>
      <c r="K59" s="7" t="s">
        <v>25</v>
      </c>
      <c r="L59" s="7" t="s">
        <v>110</v>
      </c>
      <c r="M59" s="7" t="s">
        <v>111</v>
      </c>
    </row>
    <row r="60" spans="1:14" x14ac:dyDescent="0.25">
      <c r="A60" s="7"/>
      <c r="B60" s="7" t="s">
        <v>29</v>
      </c>
      <c r="C60" s="7" t="s">
        <v>30</v>
      </c>
      <c r="D60" s="10" t="s">
        <v>32</v>
      </c>
      <c r="E60" s="10" t="str">
        <f>D60</f>
        <v>45°</v>
      </c>
      <c r="F60" s="10" t="s">
        <v>112</v>
      </c>
      <c r="G60" s="10" t="str">
        <f>F60</f>
        <v>315°</v>
      </c>
      <c r="H60" s="10" t="s">
        <v>113</v>
      </c>
      <c r="I60" s="10" t="str">
        <f>H60</f>
        <v>interp. 45°</v>
      </c>
      <c r="J60" s="10" t="s">
        <v>114</v>
      </c>
      <c r="K60" s="10" t="str">
        <f>J60</f>
        <v>interp. 315°</v>
      </c>
      <c r="L60" s="7" t="s">
        <v>119</v>
      </c>
    </row>
    <row r="61" spans="1:14" x14ac:dyDescent="0.25">
      <c r="D61" s="7" t="s">
        <v>34</v>
      </c>
      <c r="E61" s="7" t="s">
        <v>35</v>
      </c>
      <c r="F61" s="7" t="s">
        <v>34</v>
      </c>
      <c r="G61" s="7" t="s">
        <v>35</v>
      </c>
      <c r="H61" s="7" t="s">
        <v>34</v>
      </c>
      <c r="I61" s="7" t="s">
        <v>35</v>
      </c>
      <c r="J61" s="7" t="s">
        <v>34</v>
      </c>
      <c r="K61" s="7" t="s">
        <v>35</v>
      </c>
      <c r="L61" s="7" t="s">
        <v>6</v>
      </c>
    </row>
    <row r="62" spans="1:14" x14ac:dyDescent="0.25">
      <c r="A62" s="7" t="s">
        <v>38</v>
      </c>
      <c r="B62" s="7" t="s">
        <v>39</v>
      </c>
      <c r="C62" s="7" t="s">
        <v>40</v>
      </c>
      <c r="D62" s="7" t="str">
        <f>B62</f>
        <v>in mV/(m/s²)</v>
      </c>
      <c r="E62" s="7" t="str">
        <f t="shared" ref="E62:K62" si="6">D62</f>
        <v>in mV/(m/s²)</v>
      </c>
      <c r="F62" s="7" t="str">
        <f t="shared" si="6"/>
        <v>in mV/(m/s²)</v>
      </c>
      <c r="G62" s="7" t="str">
        <f t="shared" si="6"/>
        <v>in mV/(m/s²)</v>
      </c>
      <c r="H62" s="7" t="str">
        <f t="shared" si="6"/>
        <v>in mV/(m/s²)</v>
      </c>
      <c r="I62" s="7" t="str">
        <f t="shared" si="6"/>
        <v>in mV/(m/s²)</v>
      </c>
      <c r="J62" s="7" t="str">
        <f t="shared" si="6"/>
        <v>in mV/(m/s²)</v>
      </c>
      <c r="K62" s="7" t="str">
        <f t="shared" si="6"/>
        <v>in mV/(m/s²)</v>
      </c>
      <c r="L62" t="s">
        <v>71</v>
      </c>
      <c r="M62" t="s">
        <v>117</v>
      </c>
    </row>
    <row r="63" spans="1:14" x14ac:dyDescent="0.25">
      <c r="F63" s="22"/>
      <c r="G63" s="23"/>
      <c r="H63" s="23"/>
      <c r="I63" s="23"/>
      <c r="J63" s="23"/>
      <c r="K63" s="23"/>
    </row>
    <row r="64" spans="1:14" x14ac:dyDescent="0.25">
      <c r="A64" s="24">
        <v>10</v>
      </c>
      <c r="B64" s="25">
        <f t="shared" ref="B64:B100" si="7">AVERAGE(D64:K64)</f>
        <v>12.9504259035782</v>
      </c>
      <c r="C64" s="26">
        <f t="shared" ref="C64:C100" si="8">STDEV(D64:K64)/B64*100</f>
        <v>4.7729580111512404E-3</v>
      </c>
      <c r="D64" s="27"/>
      <c r="E64" s="27"/>
      <c r="F64" s="34">
        <v>12.9499888278726</v>
      </c>
      <c r="G64" s="34">
        <v>12.9508629792838</v>
      </c>
      <c r="H64" s="27"/>
      <c r="I64" s="27"/>
      <c r="J64" s="27"/>
      <c r="K64" s="27"/>
      <c r="L64" s="36">
        <v>99.626246405347402</v>
      </c>
      <c r="M64" s="58">
        <f t="shared" ref="M64:M70" si="9">B64/L64</f>
        <v>0.12999010171362926</v>
      </c>
    </row>
    <row r="65" spans="1:14" x14ac:dyDescent="0.25">
      <c r="A65" s="24">
        <v>12.5</v>
      </c>
      <c r="B65" s="25">
        <f t="shared" si="7"/>
        <v>12.95654655242835</v>
      </c>
      <c r="C65" s="26">
        <f t="shared" si="8"/>
        <v>1.8920742471498727E-3</v>
      </c>
      <c r="D65" s="27"/>
      <c r="E65" s="27"/>
      <c r="F65" s="34">
        <v>12.956719897874301</v>
      </c>
      <c r="G65" s="34">
        <v>12.9563732069824</v>
      </c>
      <c r="H65" s="27"/>
      <c r="I65" s="27"/>
      <c r="J65" s="27"/>
      <c r="K65" s="27"/>
      <c r="L65" s="36">
        <v>99.697943863738701</v>
      </c>
      <c r="M65" s="58">
        <f t="shared" si="9"/>
        <v>0.12995801167310528</v>
      </c>
    </row>
    <row r="66" spans="1:14" x14ac:dyDescent="0.25">
      <c r="A66" s="24">
        <v>16</v>
      </c>
      <c r="B66" s="25">
        <f t="shared" si="7"/>
        <v>12.986860164625</v>
      </c>
      <c r="C66" s="26">
        <f t="shared" si="8"/>
        <v>5.3507068361916162E-3</v>
      </c>
      <c r="D66" s="27"/>
      <c r="E66" s="27"/>
      <c r="F66" s="34">
        <v>12.987351525217999</v>
      </c>
      <c r="G66" s="34">
        <v>12.986368804032001</v>
      </c>
      <c r="H66" s="27"/>
      <c r="I66" s="27"/>
      <c r="J66" s="27"/>
      <c r="K66" s="27"/>
      <c r="L66" s="36">
        <v>99.766822773471901</v>
      </c>
      <c r="M66" s="58">
        <f t="shared" si="9"/>
        <v>0.13017213341666342</v>
      </c>
    </row>
    <row r="67" spans="1:14" x14ac:dyDescent="0.25">
      <c r="A67" s="24">
        <v>20</v>
      </c>
      <c r="B67" s="25">
        <f t="shared" si="7"/>
        <v>12.9920929932227</v>
      </c>
      <c r="C67" s="26">
        <f t="shared" si="8"/>
        <v>6.578010967582278E-4</v>
      </c>
      <c r="D67" s="27"/>
      <c r="E67" s="27"/>
      <c r="F67" s="34">
        <v>12.9920325623709</v>
      </c>
      <c r="G67" s="34">
        <v>12.9921534240745</v>
      </c>
      <c r="H67" s="27"/>
      <c r="I67" s="27"/>
      <c r="J67" s="27"/>
      <c r="K67" s="27"/>
      <c r="L67" s="36">
        <v>99.821227783868494</v>
      </c>
      <c r="M67" s="58">
        <f t="shared" si="9"/>
        <v>0.1301536084223788</v>
      </c>
    </row>
    <row r="68" spans="1:14" x14ac:dyDescent="0.25">
      <c r="A68" s="24">
        <v>25</v>
      </c>
      <c r="B68" s="25">
        <f t="shared" si="7"/>
        <v>12.9963426733045</v>
      </c>
      <c r="C68" s="26">
        <f t="shared" si="8"/>
        <v>8.7601219911078391E-3</v>
      </c>
      <c r="D68" s="27"/>
      <c r="E68" s="27"/>
      <c r="F68" s="34">
        <v>12.9955376354355</v>
      </c>
      <c r="G68" s="34">
        <v>12.997147711173501</v>
      </c>
      <c r="H68" s="27"/>
      <c r="I68" s="27"/>
      <c r="J68" s="27"/>
      <c r="K68" s="27"/>
      <c r="L68" s="36">
        <v>99.870226396661096</v>
      </c>
      <c r="M68" s="58">
        <f t="shared" si="9"/>
        <v>0.13013230411320065</v>
      </c>
    </row>
    <row r="69" spans="1:14" x14ac:dyDescent="0.25">
      <c r="A69" s="24">
        <v>31.5</v>
      </c>
      <c r="B69" s="25">
        <f t="shared" si="7"/>
        <v>13.0115379342888</v>
      </c>
      <c r="C69" s="26">
        <f t="shared" si="8"/>
        <v>1.2647753351598364E-2</v>
      </c>
      <c r="D69" s="27"/>
      <c r="E69" s="27"/>
      <c r="F69" s="34">
        <v>13.0127015967433</v>
      </c>
      <c r="G69" s="34">
        <v>13.0103742718343</v>
      </c>
      <c r="H69" s="27"/>
      <c r="I69" s="27"/>
      <c r="J69" s="27"/>
      <c r="K69" s="27"/>
      <c r="L69" s="36">
        <v>99.916326217417406</v>
      </c>
      <c r="M69" s="58">
        <f t="shared" si="9"/>
        <v>0.13022434297649976</v>
      </c>
    </row>
    <row r="70" spans="1:14" x14ac:dyDescent="0.25">
      <c r="A70" s="24">
        <v>40</v>
      </c>
      <c r="B70" s="25">
        <f t="shared" si="7"/>
        <v>13.01341977333475</v>
      </c>
      <c r="C70" s="26">
        <f t="shared" si="8"/>
        <v>2.3607297463296623E-3</v>
      </c>
      <c r="D70" s="27"/>
      <c r="E70" s="27"/>
      <c r="F70" s="34">
        <v>13.013202541878499</v>
      </c>
      <c r="G70" s="34">
        <v>13.013637004791001</v>
      </c>
      <c r="H70" s="27"/>
      <c r="I70" s="27"/>
      <c r="J70" s="27"/>
      <c r="K70" s="27"/>
      <c r="L70" s="36">
        <v>99.959286516003004</v>
      </c>
      <c r="M70" s="58">
        <f t="shared" si="9"/>
        <v>0.13018720147878771</v>
      </c>
    </row>
    <row r="71" spans="1:14" x14ac:dyDescent="0.25">
      <c r="A71" s="24">
        <v>46.7</v>
      </c>
      <c r="B71" s="25">
        <f t="shared" si="7"/>
        <v>13.01773855060145</v>
      </c>
      <c r="C71" s="26">
        <f t="shared" si="8"/>
        <v>5.1641348215668952E-3</v>
      </c>
      <c r="D71" s="27"/>
      <c r="E71" s="27"/>
      <c r="F71" s="34">
        <v>13.0172631955438</v>
      </c>
      <c r="G71" s="34">
        <v>13.018213905659101</v>
      </c>
      <c r="H71" s="27"/>
      <c r="I71" s="27"/>
      <c r="J71" s="27"/>
      <c r="K71" s="27"/>
      <c r="L71" s="36"/>
      <c r="M71" s="58"/>
    </row>
    <row r="72" spans="1:14" x14ac:dyDescent="0.25">
      <c r="A72" s="24">
        <v>50</v>
      </c>
      <c r="B72" s="25">
        <f t="shared" si="7"/>
        <v>13.019667776929051</v>
      </c>
      <c r="C72" s="26">
        <f t="shared" si="8"/>
        <v>6.3921699256216406E-3</v>
      </c>
      <c r="D72" s="27"/>
      <c r="E72" s="27"/>
      <c r="F72" s="34">
        <v>13.0191074644785</v>
      </c>
      <c r="G72" s="34">
        <v>13.0204362314741</v>
      </c>
      <c r="H72" s="27"/>
      <c r="I72" s="27"/>
      <c r="J72" s="27">
        <f>AVERAGE(F71,F73)</f>
        <v>13.018804847297499</v>
      </c>
      <c r="K72" s="27">
        <f>AVERAGE(G71,G73)</f>
        <v>13.020322564466101</v>
      </c>
      <c r="L72" s="36">
        <v>99.995671872790197</v>
      </c>
      <c r="M72" s="58">
        <f>B72/L72</f>
        <v>0.1302023130910312</v>
      </c>
    </row>
    <row r="73" spans="1:14" x14ac:dyDescent="0.25">
      <c r="A73" s="24">
        <v>53.3</v>
      </c>
      <c r="B73" s="25">
        <f t="shared" si="7"/>
        <v>13.021388861162151</v>
      </c>
      <c r="C73" s="26">
        <f t="shared" si="8"/>
        <v>1.1320778834938483E-2</v>
      </c>
      <c r="D73" s="27"/>
      <c r="E73" s="27"/>
      <c r="F73" s="34">
        <v>13.0203464990512</v>
      </c>
      <c r="G73" s="34">
        <v>13.022431223273101</v>
      </c>
      <c r="H73" s="27"/>
      <c r="I73" s="27"/>
      <c r="J73" s="27"/>
      <c r="K73" s="27"/>
      <c r="L73" s="36"/>
      <c r="M73" s="58"/>
    </row>
    <row r="74" spans="1:14" x14ac:dyDescent="0.25">
      <c r="A74" s="24">
        <v>63</v>
      </c>
      <c r="B74" s="25">
        <f t="shared" si="7"/>
        <v>13.027851359062449</v>
      </c>
      <c r="C74" s="26">
        <f t="shared" si="8"/>
        <v>2.6494879866207154E-2</v>
      </c>
      <c r="D74" s="27"/>
      <c r="E74" s="27"/>
      <c r="F74" s="34">
        <v>13.025410628992701</v>
      </c>
      <c r="G74" s="34">
        <v>13.0302920891322</v>
      </c>
      <c r="H74" s="27"/>
      <c r="I74" s="27"/>
      <c r="J74" s="27"/>
      <c r="K74" s="27"/>
      <c r="L74" s="36">
        <v>100.031385191285</v>
      </c>
      <c r="M74" s="58">
        <f t="shared" ref="M74:M94" si="10">B74/L74</f>
        <v>0.13023763825873191</v>
      </c>
    </row>
    <row r="75" spans="1:14" x14ac:dyDescent="0.25">
      <c r="A75" s="24">
        <v>80</v>
      </c>
      <c r="B75" s="25">
        <f t="shared" si="7"/>
        <v>13.032224285603551</v>
      </c>
      <c r="C75" s="26">
        <f t="shared" si="8"/>
        <v>7.0930591270408724E-2</v>
      </c>
      <c r="D75" s="27"/>
      <c r="E75" s="27"/>
      <c r="F75" s="34">
        <v>13.025687908080799</v>
      </c>
      <c r="G75" s="34">
        <v>13.0387606631263</v>
      </c>
      <c r="H75" s="27"/>
      <c r="I75" s="27"/>
      <c r="J75" s="27"/>
      <c r="K75" s="27"/>
      <c r="L75" s="36">
        <v>100.06499713631401</v>
      </c>
      <c r="M75" s="58">
        <f t="shared" si="10"/>
        <v>0.13023759215073322</v>
      </c>
    </row>
    <row r="76" spans="1:14" x14ac:dyDescent="0.25">
      <c r="A76" s="24">
        <v>100</v>
      </c>
      <c r="B76" s="25">
        <f t="shared" si="7"/>
        <v>13.021316877681599</v>
      </c>
      <c r="C76" s="26">
        <f t="shared" si="8"/>
        <v>3.8991718141458513E-2</v>
      </c>
      <c r="D76" s="27"/>
      <c r="E76" s="27"/>
      <c r="F76" s="34">
        <v>13.024907025103699</v>
      </c>
      <c r="G76" s="34">
        <v>13.017726730259501</v>
      </c>
      <c r="H76" s="27"/>
      <c r="I76" s="27"/>
      <c r="J76" s="27"/>
      <c r="K76" s="27"/>
      <c r="L76" s="36">
        <v>100.094055269633</v>
      </c>
      <c r="M76" s="58">
        <f t="shared" si="10"/>
        <v>0.13009081151327942</v>
      </c>
    </row>
    <row r="77" spans="1:14" x14ac:dyDescent="0.25">
      <c r="A77" s="24">
        <v>125</v>
      </c>
      <c r="B77" s="25">
        <f t="shared" si="7"/>
        <v>13.0257614332383</v>
      </c>
      <c r="C77" s="26">
        <f t="shared" si="8"/>
        <v>3.1176794297230942E-2</v>
      </c>
      <c r="D77" s="27"/>
      <c r="E77" s="27"/>
      <c r="F77" s="34">
        <v>13.0286330043756</v>
      </c>
      <c r="G77" s="34">
        <v>13.022889862101</v>
      </c>
      <c r="H77" s="27"/>
      <c r="I77" s="27"/>
      <c r="J77" s="27"/>
      <c r="K77" s="27"/>
      <c r="L77" s="36">
        <v>100.120455341049</v>
      </c>
      <c r="M77" s="58">
        <f t="shared" si="10"/>
        <v>0.13010090084855805</v>
      </c>
    </row>
    <row r="78" spans="1:14" ht="13" x14ac:dyDescent="0.3">
      <c r="A78" s="24">
        <v>160</v>
      </c>
      <c r="B78" s="25">
        <f t="shared" si="7"/>
        <v>13.0303096822238</v>
      </c>
      <c r="C78" s="26">
        <f t="shared" si="8"/>
        <v>3.1699271870844106E-2</v>
      </c>
      <c r="D78" s="27"/>
      <c r="E78" s="27"/>
      <c r="F78" s="34">
        <v>13.0332303961822</v>
      </c>
      <c r="G78" s="34">
        <v>13.0273889682654</v>
      </c>
      <c r="H78" s="27"/>
      <c r="I78" s="27"/>
      <c r="J78" s="27"/>
      <c r="K78" s="27"/>
      <c r="L78" s="36">
        <v>100.14768793751399</v>
      </c>
      <c r="M78" s="59">
        <f t="shared" si="10"/>
        <v>0.13011093866045029</v>
      </c>
      <c r="N78" s="60" t="s">
        <v>120</v>
      </c>
    </row>
    <row r="79" spans="1:14" x14ac:dyDescent="0.25">
      <c r="A79" s="24">
        <v>200</v>
      </c>
      <c r="B79" s="25">
        <f t="shared" si="7"/>
        <v>13.034479052585951</v>
      </c>
      <c r="C79" s="26">
        <f t="shared" si="8"/>
        <v>1.8187627296714675E-2</v>
      </c>
      <c r="D79" s="27"/>
      <c r="E79" s="27"/>
      <c r="F79" s="34">
        <v>13.036155364094499</v>
      </c>
      <c r="G79" s="34">
        <v>13.032802741077401</v>
      </c>
      <c r="H79" s="27"/>
      <c r="I79" s="27"/>
      <c r="J79" s="27"/>
      <c r="K79" s="27"/>
      <c r="L79" s="36">
        <v>100.17039681353501</v>
      </c>
      <c r="M79" s="58">
        <f t="shared" si="10"/>
        <v>0.13012306496947743</v>
      </c>
    </row>
    <row r="80" spans="1:14" x14ac:dyDescent="0.25">
      <c r="A80" s="24">
        <v>250</v>
      </c>
      <c r="B80" s="25">
        <f t="shared" si="7"/>
        <v>13.037736055456801</v>
      </c>
      <c r="C80" s="26">
        <f t="shared" si="8"/>
        <v>2.3582952994186019E-2</v>
      </c>
      <c r="D80" s="27"/>
      <c r="E80" s="27"/>
      <c r="F80" s="34">
        <v>13.039910184773101</v>
      </c>
      <c r="G80" s="34">
        <v>13.035561926140501</v>
      </c>
      <c r="H80" s="27"/>
      <c r="I80" s="27"/>
      <c r="J80" s="27"/>
      <c r="K80" s="27"/>
      <c r="L80" s="36">
        <v>100.191701430439</v>
      </c>
      <c r="M80" s="58">
        <f t="shared" si="10"/>
        <v>0.13012790350215411</v>
      </c>
    </row>
    <row r="81" spans="1:13" x14ac:dyDescent="0.25">
      <c r="A81" s="24">
        <v>315</v>
      </c>
      <c r="B81" s="25">
        <f t="shared" si="7"/>
        <v>13.0412725938916</v>
      </c>
      <c r="C81" s="26">
        <f t="shared" si="8"/>
        <v>2.4432115606919113E-2</v>
      </c>
      <c r="D81" s="27"/>
      <c r="E81" s="27"/>
      <c r="F81" s="34">
        <v>13.043525619093399</v>
      </c>
      <c r="G81" s="34">
        <v>13.039019568689801</v>
      </c>
      <c r="H81" s="27"/>
      <c r="I81" s="27"/>
      <c r="J81" s="27"/>
      <c r="K81" s="27"/>
      <c r="L81" s="36">
        <v>100.21205315722599</v>
      </c>
      <c r="M81" s="58">
        <f t="shared" si="10"/>
        <v>0.13013676681617048</v>
      </c>
    </row>
    <row r="82" spans="1:13" x14ac:dyDescent="0.25">
      <c r="A82" s="24">
        <v>400</v>
      </c>
      <c r="B82" s="25">
        <f t="shared" si="7"/>
        <v>13.044969111587552</v>
      </c>
      <c r="C82" s="26">
        <f t="shared" si="8"/>
        <v>2.0604794802433775E-2</v>
      </c>
      <c r="D82" s="27"/>
      <c r="E82" s="27"/>
      <c r="F82" s="34">
        <v>13.046869736209601</v>
      </c>
      <c r="G82" s="34">
        <v>13.043068486965501</v>
      </c>
      <c r="H82" s="27"/>
      <c r="I82" s="27"/>
      <c r="J82" s="27"/>
      <c r="K82" s="27"/>
      <c r="L82" s="36">
        <v>100.231843180366</v>
      </c>
      <c r="M82" s="58">
        <f t="shared" si="10"/>
        <v>0.13014795196485898</v>
      </c>
    </row>
    <row r="83" spans="1:13" x14ac:dyDescent="0.25">
      <c r="A83" s="24">
        <v>500</v>
      </c>
      <c r="B83" s="25">
        <f t="shared" si="7"/>
        <v>13.050190887187199</v>
      </c>
      <c r="C83" s="26">
        <f t="shared" si="8"/>
        <v>2.0961982015113286E-2</v>
      </c>
      <c r="D83" s="27"/>
      <c r="E83" s="27"/>
      <c r="F83" s="34">
        <v>13.0521252334129</v>
      </c>
      <c r="G83" s="34">
        <v>13.0482565409615</v>
      </c>
      <c r="H83" s="27"/>
      <c r="I83" s="27"/>
      <c r="J83" s="27"/>
      <c r="K83" s="27"/>
      <c r="L83" s="36">
        <v>100.24883471569299</v>
      </c>
      <c r="M83" s="58">
        <f t="shared" si="10"/>
        <v>0.13017798086329593</v>
      </c>
    </row>
    <row r="84" spans="1:13" x14ac:dyDescent="0.25">
      <c r="A84" s="24">
        <v>630</v>
      </c>
      <c r="B84" s="25">
        <f t="shared" si="7"/>
        <v>13.05026430497745</v>
      </c>
      <c r="C84" s="26">
        <f t="shared" si="8"/>
        <v>2.0656318343865211E-2</v>
      </c>
      <c r="D84" s="27"/>
      <c r="E84" s="27"/>
      <c r="F84" s="34">
        <v>13.052170455654601</v>
      </c>
      <c r="G84" s="34">
        <v>13.048358154300301</v>
      </c>
      <c r="H84" s="27"/>
      <c r="I84" s="27"/>
      <c r="J84" s="27"/>
      <c r="K84" s="27"/>
      <c r="L84" s="36">
        <v>100.265435064551</v>
      </c>
      <c r="M84" s="58">
        <f t="shared" si="10"/>
        <v>0.13015716030729507</v>
      </c>
    </row>
    <row r="85" spans="1:13" x14ac:dyDescent="0.25">
      <c r="A85" s="24">
        <v>800</v>
      </c>
      <c r="B85" s="25">
        <f t="shared" si="7"/>
        <v>13.063076575770751</v>
      </c>
      <c r="C85" s="26">
        <f t="shared" si="8"/>
        <v>2.07886007339768E-2</v>
      </c>
      <c r="D85" s="27"/>
      <c r="E85" s="27"/>
      <c r="F85" s="34">
        <v>13.0649968167479</v>
      </c>
      <c r="G85" s="34">
        <v>13.061156334793599</v>
      </c>
      <c r="H85" s="27"/>
      <c r="I85" s="27"/>
      <c r="J85" s="27"/>
      <c r="K85" s="27"/>
      <c r="L85" s="36">
        <v>100.28103237118199</v>
      </c>
      <c r="M85" s="58">
        <f t="shared" si="10"/>
        <v>0.13026467983914294</v>
      </c>
    </row>
    <row r="86" spans="1:13" x14ac:dyDescent="0.25">
      <c r="A86" s="24">
        <v>1000</v>
      </c>
      <c r="B86" s="25">
        <f t="shared" si="7"/>
        <v>13.070387747837</v>
      </c>
      <c r="C86" s="26">
        <f t="shared" si="8"/>
        <v>1.6554122154129616E-2</v>
      </c>
      <c r="D86" s="27"/>
      <c r="E86" s="27"/>
      <c r="F86" s="34">
        <v>13.0719177062615</v>
      </c>
      <c r="G86" s="34">
        <v>13.068857789412499</v>
      </c>
      <c r="H86" s="27"/>
      <c r="I86" s="27"/>
      <c r="J86" s="27"/>
      <c r="K86" s="27"/>
      <c r="L86" s="36">
        <v>100.294422984913</v>
      </c>
      <c r="M86" s="58">
        <f t="shared" si="10"/>
        <v>0.13032018490004316</v>
      </c>
    </row>
    <row r="87" spans="1:13" x14ac:dyDescent="0.25">
      <c r="A87" s="24">
        <v>1250</v>
      </c>
      <c r="B87" s="25">
        <f t="shared" si="7"/>
        <v>13.080638126755501</v>
      </c>
      <c r="C87" s="26">
        <f t="shared" si="8"/>
        <v>1.510998616705801E-2</v>
      </c>
      <c r="D87" s="27"/>
      <c r="E87" s="27"/>
      <c r="F87" s="34">
        <v>13.082035711013001</v>
      </c>
      <c r="G87" s="34">
        <v>13.079240542498001</v>
      </c>
      <c r="H87" s="27"/>
      <c r="I87" s="27"/>
      <c r="J87" s="27"/>
      <c r="K87" s="27"/>
      <c r="L87" s="36">
        <v>100.306429400371</v>
      </c>
      <c r="M87" s="58">
        <f t="shared" si="10"/>
        <v>0.13040677656408653</v>
      </c>
    </row>
    <row r="88" spans="1:13" x14ac:dyDescent="0.25">
      <c r="A88" s="24">
        <v>1600</v>
      </c>
      <c r="B88" s="25">
        <f t="shared" si="7"/>
        <v>13.099598746282901</v>
      </c>
      <c r="C88" s="26">
        <f t="shared" si="8"/>
        <v>1.2482131206109337E-2</v>
      </c>
      <c r="D88" s="27"/>
      <c r="E88" s="27"/>
      <c r="F88" s="34">
        <v>13.1007549430176</v>
      </c>
      <c r="G88" s="34">
        <v>13.098442549548199</v>
      </c>
      <c r="H88" s="27"/>
      <c r="I88" s="27"/>
      <c r="J88" s="27"/>
      <c r="K88" s="27"/>
      <c r="L88" s="36">
        <v>100.31806469020501</v>
      </c>
      <c r="M88" s="58">
        <f t="shared" si="10"/>
        <v>0.13058065650225745</v>
      </c>
    </row>
    <row r="89" spans="1:13" x14ac:dyDescent="0.25">
      <c r="A89" s="24">
        <v>2000</v>
      </c>
      <c r="B89" s="25">
        <f t="shared" si="7"/>
        <v>13.12687926786405</v>
      </c>
      <c r="C89" s="26">
        <f t="shared" si="8"/>
        <v>1.7481248617027201E-2</v>
      </c>
      <c r="D89" s="27"/>
      <c r="E89" s="27"/>
      <c r="F89" s="34">
        <v>13.1285018957765</v>
      </c>
      <c r="G89" s="34">
        <v>13.1252566399516</v>
      </c>
      <c r="H89" s="27"/>
      <c r="I89" s="27"/>
      <c r="J89" s="27"/>
      <c r="K89" s="27"/>
      <c r="L89" s="36">
        <v>100.32709207024899</v>
      </c>
      <c r="M89" s="58">
        <f t="shared" si="10"/>
        <v>0.13084082272286546</v>
      </c>
    </row>
    <row r="90" spans="1:13" x14ac:dyDescent="0.25">
      <c r="A90" s="24">
        <v>2500</v>
      </c>
      <c r="B90" s="25">
        <f t="shared" si="7"/>
        <v>13.16264692180035</v>
      </c>
      <c r="C90" s="26">
        <f t="shared" si="8"/>
        <v>1.9465444424954119E-2</v>
      </c>
      <c r="D90" s="27"/>
      <c r="E90" s="27"/>
      <c r="F90" s="34">
        <v>13.164458647970701</v>
      </c>
      <c r="G90" s="34">
        <v>13.16083519563</v>
      </c>
      <c r="H90" s="27"/>
      <c r="I90" s="27"/>
      <c r="J90" s="27"/>
      <c r="K90" s="27"/>
      <c r="L90" s="36">
        <v>100.334614886952</v>
      </c>
      <c r="M90" s="58">
        <f t="shared" si="10"/>
        <v>0.13118749632547885</v>
      </c>
    </row>
    <row r="91" spans="1:13" x14ac:dyDescent="0.25">
      <c r="A91" s="24">
        <v>3150</v>
      </c>
      <c r="B91" s="25">
        <f t="shared" si="7"/>
        <v>13.2273449949992</v>
      </c>
      <c r="C91" s="26">
        <f t="shared" si="8"/>
        <v>1.6125567210607337E-2</v>
      </c>
      <c r="D91" s="27"/>
      <c r="E91" s="27"/>
      <c r="F91" s="34">
        <v>13.2288532427378</v>
      </c>
      <c r="G91" s="34">
        <v>13.225836747260599</v>
      </c>
      <c r="H91" s="27"/>
      <c r="I91" s="27"/>
      <c r="J91" s="27"/>
      <c r="K91" s="27"/>
      <c r="L91" s="36">
        <v>100.340231923424</v>
      </c>
      <c r="M91" s="58">
        <f t="shared" si="10"/>
        <v>0.13182493942304047</v>
      </c>
    </row>
    <row r="92" spans="1:13" x14ac:dyDescent="0.25">
      <c r="A92" s="24">
        <v>4000</v>
      </c>
      <c r="B92" s="25">
        <f t="shared" si="7"/>
        <v>13.329377044603099</v>
      </c>
      <c r="C92" s="26">
        <f t="shared" si="8"/>
        <v>2.6289167901870979E-3</v>
      </c>
      <c r="D92" s="27"/>
      <c r="E92" s="27"/>
      <c r="F92" s="34">
        <v>13.3296248277106</v>
      </c>
      <c r="G92" s="34">
        <v>13.3291292614956</v>
      </c>
      <c r="H92" s="27"/>
      <c r="I92" s="27"/>
      <c r="J92" s="27"/>
      <c r="K92" s="27"/>
      <c r="L92" s="36">
        <v>100.34324105010499</v>
      </c>
      <c r="M92" s="58">
        <f t="shared" si="10"/>
        <v>0.13283781652963811</v>
      </c>
    </row>
    <row r="93" spans="1:13" x14ac:dyDescent="0.25">
      <c r="A93" s="24">
        <v>5000</v>
      </c>
      <c r="B93" s="25">
        <f t="shared" si="7"/>
        <v>13.491294800745148</v>
      </c>
      <c r="C93" s="26">
        <f t="shared" si="8"/>
        <v>2.1490193754097685E-2</v>
      </c>
      <c r="D93" s="27"/>
      <c r="E93" s="27"/>
      <c r="F93" s="34">
        <v>13.493344919248999</v>
      </c>
      <c r="G93" s="34">
        <v>13.489244682241299</v>
      </c>
      <c r="H93" s="27"/>
      <c r="I93" s="27"/>
      <c r="J93" s="27"/>
      <c r="K93" s="27"/>
      <c r="L93" s="36">
        <v>100.342238007878</v>
      </c>
      <c r="M93" s="58">
        <f t="shared" si="10"/>
        <v>0.13445279942516261</v>
      </c>
    </row>
    <row r="94" spans="1:13" x14ac:dyDescent="0.25">
      <c r="A94" s="24">
        <v>6300</v>
      </c>
      <c r="B94" s="25">
        <f t="shared" si="7"/>
        <v>13.7631384806166</v>
      </c>
      <c r="C94" s="26">
        <f t="shared" si="8"/>
        <v>6.7635662543308536E-2</v>
      </c>
      <c r="D94" s="27"/>
      <c r="E94" s="27"/>
      <c r="F94" s="34">
        <v>13.7697207890782</v>
      </c>
      <c r="G94" s="34">
        <v>13.756556172154999</v>
      </c>
      <c r="H94" s="27"/>
      <c r="I94" s="27"/>
      <c r="J94" s="27"/>
      <c r="K94" s="27"/>
      <c r="L94" s="36">
        <v>100.33642036296099</v>
      </c>
      <c r="M94" s="58">
        <f t="shared" si="10"/>
        <v>0.13716991727260422</v>
      </c>
    </row>
    <row r="95" spans="1:13" x14ac:dyDescent="0.25">
      <c r="A95" s="24">
        <v>7500</v>
      </c>
      <c r="B95" s="25">
        <f t="shared" si="7"/>
        <v>14.06924700039815</v>
      </c>
      <c r="C95" s="26">
        <f t="shared" si="8"/>
        <v>0.10435786488779217</v>
      </c>
      <c r="D95" s="27"/>
      <c r="E95" s="27"/>
      <c r="F95" s="34">
        <v>14.0796290008018</v>
      </c>
      <c r="G95" s="34">
        <v>14.058864999994499</v>
      </c>
      <c r="H95" s="27"/>
      <c r="I95" s="27"/>
      <c r="J95" s="27"/>
      <c r="K95" s="27"/>
      <c r="L95" s="36"/>
      <c r="M95" s="58"/>
    </row>
    <row r="96" spans="1:13" x14ac:dyDescent="0.25">
      <c r="A96" s="24">
        <v>8000</v>
      </c>
      <c r="B96" s="25">
        <f t="shared" si="7"/>
        <v>14.204723157399963</v>
      </c>
      <c r="C96" s="26">
        <f t="shared" si="8"/>
        <v>0.25836052628649575</v>
      </c>
      <c r="D96" s="27"/>
      <c r="E96" s="27"/>
      <c r="F96" s="34">
        <v>14.1771784535048</v>
      </c>
      <c r="G96" s="34">
        <v>14.1697593974872</v>
      </c>
      <c r="H96" s="27"/>
      <c r="I96" s="27"/>
      <c r="J96" s="27">
        <f>AVERAGE(F95,F97)</f>
        <v>14.243247467997001</v>
      </c>
      <c r="K96" s="27">
        <f>AVERAGE(G95,G97)</f>
        <v>14.228707310610851</v>
      </c>
      <c r="L96" s="36">
        <v>100.321775946446</v>
      </c>
      <c r="M96" s="58">
        <f>B96/L96</f>
        <v>0.14159162378647244</v>
      </c>
    </row>
    <row r="97" spans="1:13" x14ac:dyDescent="0.25">
      <c r="A97" s="24">
        <v>8500</v>
      </c>
      <c r="B97" s="25">
        <f t="shared" si="7"/>
        <v>14.402707778209701</v>
      </c>
      <c r="C97" s="26">
        <f t="shared" si="8"/>
        <v>4.0829280783055338E-2</v>
      </c>
      <c r="D97" s="27"/>
      <c r="E97" s="27"/>
      <c r="F97" s="34">
        <v>14.406865935192201</v>
      </c>
      <c r="G97" s="34">
        <v>14.3985496212272</v>
      </c>
      <c r="H97" s="27"/>
      <c r="I97" s="27"/>
      <c r="J97" s="27"/>
      <c r="K97" s="27"/>
      <c r="L97" s="36"/>
      <c r="M97" s="58"/>
    </row>
    <row r="98" spans="1:13" x14ac:dyDescent="0.25">
      <c r="A98" s="24">
        <v>9500</v>
      </c>
      <c r="B98" s="25">
        <f t="shared" si="7"/>
        <v>14.75000755335755</v>
      </c>
      <c r="C98" s="26">
        <f t="shared" si="8"/>
        <v>4.4846280592484127E-2</v>
      </c>
      <c r="D98" s="27"/>
      <c r="E98" s="27"/>
      <c r="F98" s="34">
        <v>14.7546849443477</v>
      </c>
      <c r="G98" s="34">
        <v>14.7453301623674</v>
      </c>
      <c r="H98" s="27"/>
      <c r="I98" s="27"/>
      <c r="J98" s="27"/>
      <c r="K98" s="27"/>
      <c r="L98" s="36"/>
      <c r="M98" s="58"/>
    </row>
    <row r="99" spans="1:13" x14ac:dyDescent="0.25">
      <c r="A99" s="24">
        <v>10000</v>
      </c>
      <c r="B99" s="25">
        <f t="shared" si="7"/>
        <v>14.957197172425714</v>
      </c>
      <c r="C99" s="26">
        <f t="shared" si="8"/>
        <v>9.5994718357086631E-2</v>
      </c>
      <c r="D99" s="27"/>
      <c r="E99" s="27"/>
      <c r="F99" s="34">
        <v>14.959719153488701</v>
      </c>
      <c r="G99" s="34">
        <v>14.936814109455501</v>
      </c>
      <c r="H99" s="27"/>
      <c r="I99" s="27"/>
      <c r="J99" s="27">
        <f>AVERAGE(F98,F100)</f>
        <v>14.970436309525549</v>
      </c>
      <c r="K99" s="27">
        <f>AVERAGE(G98,G100)</f>
        <v>14.9618191172331</v>
      </c>
      <c r="L99" s="36">
        <v>100.296027852477</v>
      </c>
      <c r="M99" s="58">
        <f>B99/L99</f>
        <v>0.14913050389618512</v>
      </c>
    </row>
    <row r="100" spans="1:13" x14ac:dyDescent="0.25">
      <c r="A100" s="24">
        <v>10500</v>
      </c>
      <c r="B100" s="25">
        <f t="shared" si="7"/>
        <v>15.182247873401099</v>
      </c>
      <c r="C100" s="26">
        <f t="shared" si="8"/>
        <v>3.6698916268712266E-2</v>
      </c>
      <c r="D100" s="27"/>
      <c r="E100" s="27"/>
      <c r="F100" s="34">
        <v>15.186187674703399</v>
      </c>
      <c r="G100" s="34">
        <v>15.178308072098799</v>
      </c>
      <c r="H100" s="27"/>
      <c r="I100" s="27"/>
      <c r="J100" s="27"/>
      <c r="K100" s="27"/>
      <c r="L100" s="36"/>
    </row>
  </sheetData>
  <mergeCells count="4">
    <mergeCell ref="E1:F1"/>
    <mergeCell ref="K1:L1"/>
    <mergeCell ref="H10:K10"/>
    <mergeCell ref="H58:K58"/>
  </mergeCells>
  <pageMargins left="0.78749999999999998" right="0.78749999999999998" top="1.0249999999999999" bottom="1.0249999999999999" header="0.78749999999999998" footer="0.78749999999999998"/>
  <pageSetup paperSize="9" orientation="portrait" useFirstPageNumber="1" horizontalDpi="300" verticalDpi="300"/>
  <headerFooter>
    <oddHeader>&amp;C&amp;A</oddHeader>
    <oddFooter>&amp;CSeite &amp;P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R46"/>
  <sheetViews>
    <sheetView zoomScale="160" zoomScaleNormal="160" workbookViewId="0">
      <selection activeCell="B5" sqref="B5"/>
    </sheetView>
  </sheetViews>
  <sheetFormatPr baseColWidth="10" defaultColWidth="11.54296875" defaultRowHeight="12.5" x14ac:dyDescent="0.25"/>
  <cols>
    <col min="2" max="2" width="11.54296875" style="34"/>
    <col min="3" max="3" width="11.54296875" style="28"/>
    <col min="5" max="5" width="11.54296875" style="28"/>
  </cols>
  <sheetData>
    <row r="1" spans="1:18" x14ac:dyDescent="0.25">
      <c r="A1" t="str">
        <f>'Messkette (S_ua)'!A1</f>
        <v>Datum:</v>
      </c>
      <c r="B1" s="55">
        <f>'Messkette (S_ua)'!B1</f>
        <v>44749</v>
      </c>
      <c r="E1" s="28" t="str">
        <f>'Messkette (S_ua)'!E1</f>
        <v>Messkette</v>
      </c>
    </row>
    <row r="2" spans="1:18" x14ac:dyDescent="0.25">
      <c r="A2" t="str">
        <f>'Messkette (S_ua)'!A2</f>
        <v>Prüflings Typ:</v>
      </c>
      <c r="B2" s="34" t="str">
        <f>'Messkette (S_ua)'!B2</f>
        <v>B&amp;K 8305</v>
      </c>
      <c r="E2" s="28" t="str">
        <f>'Messkette (S_ua)'!E2</f>
        <v>Typ:</v>
      </c>
      <c r="F2" t="str">
        <f>'Messkette (S_ua)'!F2</f>
        <v>B&amp;K 2650</v>
      </c>
    </row>
    <row r="3" spans="1:18" x14ac:dyDescent="0.25">
      <c r="A3" t="str">
        <f>'Messkette (S_ua)'!A3</f>
        <v>Prüflings SN:</v>
      </c>
      <c r="B3" s="34">
        <f>'Messkette (S_ua)'!B3</f>
        <v>1842876</v>
      </c>
      <c r="E3" s="28" t="str">
        <f>'Messkette (S_ua)'!E3</f>
        <v>SN:</v>
      </c>
      <c r="F3">
        <f>'Messkette (S_ua)'!F3</f>
        <v>1502245</v>
      </c>
    </row>
    <row r="4" spans="1:18" x14ac:dyDescent="0.25">
      <c r="A4" t="str">
        <f>'Messkette (S_ua)'!A4</f>
        <v>Einrichtung</v>
      </c>
      <c r="B4" s="34" t="str">
        <f>'Messkette (S_ua)'!B4</f>
        <v>HF/SE09</v>
      </c>
      <c r="E4" s="28" t="str">
        <f>'Messkette (S_ua)'!E4</f>
        <v>Kalib. vom.:</v>
      </c>
      <c r="F4" s="55">
        <f>'Messkette (S_ua)'!F4</f>
        <v>44750</v>
      </c>
    </row>
    <row r="5" spans="1:18" x14ac:dyDescent="0.25">
      <c r="A5" t="str">
        <f>'Messkette (S_ua)'!A5</f>
        <v>Auftraggeber:</v>
      </c>
      <c r="B5" s="34" t="str">
        <f>'Messkette (S_ua)'!B5</f>
        <v>Accelerator Meas</v>
      </c>
      <c r="E5" s="28" t="str">
        <f>'Messkette (S_ua)'!E5</f>
        <v>Dateiname:</v>
      </c>
      <c r="F5" t="str">
        <f>'Messkette (S_ua)'!F5</f>
        <v>ERGEBNISS_sheets\sinCal\20220708_8305_SN1842876_Auswertung.xlsx'</v>
      </c>
    </row>
    <row r="6" spans="1:18" x14ac:dyDescent="0.25">
      <c r="E6" s="28" t="str">
        <f>'Messkette (S_ua)'!E6</f>
        <v>LV-Settings:</v>
      </c>
      <c r="F6" t="str">
        <f>'Messkette (S_ua)'!F6</f>
        <v>1,000 pC/Unit, 0,1 V/Unit out, LF-Limit: 0,3 Hz, HF-Limit: Lin.</v>
      </c>
    </row>
    <row r="7" spans="1:18" x14ac:dyDescent="0.25">
      <c r="A7" t="str">
        <f>'Messkette (S_ua)'!A7</f>
        <v>Bearbeiter:</v>
      </c>
      <c r="B7" s="34" t="str">
        <f>'Messkette (S_ua)'!B7</f>
        <v>D. Nordmann</v>
      </c>
    </row>
    <row r="9" spans="1:18" x14ac:dyDescent="0.25">
      <c r="A9" s="61" t="s">
        <v>65</v>
      </c>
      <c r="B9" s="62"/>
      <c r="C9" s="63"/>
      <c r="D9" s="64" t="s">
        <v>121</v>
      </c>
      <c r="E9" s="65"/>
      <c r="F9" s="66" t="s">
        <v>122</v>
      </c>
      <c r="G9" s="67"/>
      <c r="H9" s="24"/>
      <c r="I9" s="64" t="s">
        <v>121</v>
      </c>
      <c r="J9" s="65"/>
      <c r="K9" s="66" t="s">
        <v>123</v>
      </c>
      <c r="L9" s="67"/>
      <c r="M9" s="24"/>
      <c r="N9" s="64" t="s">
        <v>121</v>
      </c>
      <c r="O9" s="65"/>
      <c r="P9" s="66" t="s">
        <v>124</v>
      </c>
      <c r="Q9" s="67"/>
      <c r="R9" s="24"/>
    </row>
    <row r="10" spans="1:18" x14ac:dyDescent="0.25">
      <c r="A10" s="61"/>
      <c r="B10" s="62"/>
      <c r="C10" s="63"/>
      <c r="D10" s="64" t="s">
        <v>0</v>
      </c>
      <c r="E10" s="65"/>
      <c r="F10" s="66"/>
      <c r="G10" s="67"/>
      <c r="H10" s="24"/>
      <c r="I10" s="64" t="s">
        <v>0</v>
      </c>
      <c r="J10" s="65"/>
      <c r="K10" s="66"/>
      <c r="L10" s="67"/>
      <c r="M10" s="24"/>
      <c r="N10" s="64" t="s">
        <v>0</v>
      </c>
      <c r="O10" s="65"/>
      <c r="P10" s="66"/>
      <c r="Q10" s="67"/>
      <c r="R10" s="24"/>
    </row>
    <row r="11" spans="1:18" ht="13" x14ac:dyDescent="0.3">
      <c r="A11" s="68" t="str">
        <f>'Aufnehmer (S_qa)'!A11</f>
        <v>Frequenz</v>
      </c>
      <c r="B11" s="69" t="s">
        <v>125</v>
      </c>
      <c r="C11" s="63"/>
      <c r="D11" s="64"/>
      <c r="E11" s="65"/>
      <c r="F11" s="70" t="s">
        <v>24</v>
      </c>
      <c r="G11" s="71" t="s">
        <v>125</v>
      </c>
      <c r="H11" s="24"/>
      <c r="I11" s="64"/>
      <c r="J11" s="65"/>
      <c r="K11" s="70" t="s">
        <v>24</v>
      </c>
      <c r="L11" s="71" t="s">
        <v>125</v>
      </c>
      <c r="M11" s="24"/>
      <c r="N11" s="64"/>
      <c r="O11" s="65"/>
      <c r="P11" s="70" t="s">
        <v>24</v>
      </c>
      <c r="Q11" s="71" t="s">
        <v>125</v>
      </c>
      <c r="R11" s="24"/>
    </row>
    <row r="12" spans="1:18" x14ac:dyDescent="0.25">
      <c r="A12" s="61"/>
      <c r="B12" s="62" t="str">
        <f>'Aufnehmer (S_qa)'!C12</f>
        <v>Betrag</v>
      </c>
      <c r="C12" s="63" t="str">
        <f>'Aufnehmer (S_qa)'!I10</f>
        <v>Phase</v>
      </c>
      <c r="D12" s="72" t="s">
        <v>69</v>
      </c>
      <c r="E12" s="73" t="s">
        <v>126</v>
      </c>
      <c r="F12" s="66"/>
      <c r="G12" s="67" t="s">
        <v>22</v>
      </c>
      <c r="H12" s="24" t="s">
        <v>23</v>
      </c>
      <c r="I12" s="72" t="s">
        <v>69</v>
      </c>
      <c r="J12" s="73" t="s">
        <v>126</v>
      </c>
      <c r="K12" s="66"/>
      <c r="L12" s="67" t="s">
        <v>22</v>
      </c>
      <c r="M12" s="24" t="s">
        <v>23</v>
      </c>
      <c r="N12" s="72" t="s">
        <v>69</v>
      </c>
      <c r="O12" s="73" t="s">
        <v>126</v>
      </c>
      <c r="P12" s="66"/>
      <c r="Q12" s="67" t="s">
        <v>22</v>
      </c>
      <c r="R12" s="24" t="s">
        <v>23</v>
      </c>
    </row>
    <row r="13" spans="1:18" x14ac:dyDescent="0.25">
      <c r="A13" s="61"/>
      <c r="B13" s="62"/>
      <c r="C13" s="63"/>
      <c r="D13" s="72" t="s">
        <v>22</v>
      </c>
      <c r="E13" s="73"/>
      <c r="F13" s="66"/>
      <c r="G13" s="67"/>
      <c r="H13" s="24"/>
      <c r="I13" s="72" t="s">
        <v>22</v>
      </c>
      <c r="J13" s="73"/>
      <c r="K13" s="66"/>
      <c r="L13" s="67"/>
      <c r="M13" s="24"/>
      <c r="N13" s="72" t="s">
        <v>22</v>
      </c>
      <c r="O13" s="73"/>
      <c r="P13" s="66"/>
      <c r="Q13" s="67"/>
      <c r="R13" s="24"/>
    </row>
    <row r="14" spans="1:18" x14ac:dyDescent="0.25">
      <c r="A14" s="61" t="str">
        <f>'Aufnehmer (S_qa)'!A14</f>
        <v>in Hz</v>
      </c>
      <c r="B14" s="62" t="s">
        <v>39</v>
      </c>
      <c r="C14" s="63" t="str">
        <f>'Aufnehmer (S_qa)'!I14</f>
        <v>in Hz</v>
      </c>
      <c r="D14" s="72" t="s">
        <v>127</v>
      </c>
      <c r="E14" s="73" t="s">
        <v>128</v>
      </c>
      <c r="F14" s="66" t="s">
        <v>38</v>
      </c>
      <c r="G14" s="67" t="s">
        <v>39</v>
      </c>
      <c r="H14" s="24" t="s">
        <v>41</v>
      </c>
      <c r="I14" s="72" t="s">
        <v>127</v>
      </c>
      <c r="J14" s="73" t="s">
        <v>128</v>
      </c>
      <c r="K14" s="66" t="s">
        <v>38</v>
      </c>
      <c r="L14" s="67" t="s">
        <v>39</v>
      </c>
      <c r="M14" s="24" t="s">
        <v>41</v>
      </c>
      <c r="N14" s="72" t="s">
        <v>127</v>
      </c>
      <c r="O14" s="73" t="s">
        <v>128</v>
      </c>
      <c r="P14" s="66" t="s">
        <v>38</v>
      </c>
      <c r="Q14" s="67" t="s">
        <v>39</v>
      </c>
      <c r="R14" s="24" t="s">
        <v>41</v>
      </c>
    </row>
    <row r="15" spans="1:18" x14ac:dyDescent="0.25">
      <c r="A15" s="61"/>
      <c r="B15" s="62"/>
      <c r="C15" s="63"/>
      <c r="D15" s="64"/>
      <c r="E15" s="65"/>
      <c r="F15" s="66"/>
      <c r="G15" s="67"/>
      <c r="H15" s="24"/>
      <c r="I15" s="64"/>
      <c r="J15" s="65"/>
      <c r="K15" s="66"/>
      <c r="L15" s="67"/>
      <c r="M15" s="24"/>
      <c r="N15" s="64"/>
      <c r="O15" s="65"/>
      <c r="P15" s="66"/>
      <c r="Q15" s="67"/>
      <c r="R15" s="24"/>
    </row>
    <row r="16" spans="1:18" x14ac:dyDescent="0.25">
      <c r="A16" s="61">
        <f>'Aufnehmer (S_qa)'!A16</f>
        <v>10</v>
      </c>
      <c r="B16" s="74">
        <f>'Aufnehmer (S_qa)'!T16</f>
        <v>0.13014454409213499</v>
      </c>
      <c r="C16" s="63">
        <f>'Aufnehmer (S_qa)'!U16</f>
        <v>-1.7826800471681298E-2</v>
      </c>
      <c r="D16" s="73">
        <f t="shared" ref="D16:D46" si="0">IF(G16&lt;&gt;"",($B16-G16)/(0.5*($B16+G16))*100,"")</f>
        <v>0.11874033774132448</v>
      </c>
      <c r="E16" s="73" t="str">
        <f t="shared" ref="E16:E46" si="1">IF(H16&lt;&gt;"",($C16-H16),"")</f>
        <v/>
      </c>
      <c r="F16" s="66">
        <v>10</v>
      </c>
      <c r="G16" s="27">
        <v>0.12999010171362901</v>
      </c>
      <c r="H16" s="29"/>
      <c r="I16" s="73" t="str">
        <f t="shared" ref="I16:I46" si="2">IF(L16&lt;&gt;"",($B16-L16)/(0.5*($B16+L16))*100,"")</f>
        <v/>
      </c>
      <c r="J16" s="73" t="str">
        <f t="shared" ref="J16:J46" si="3">IF(M16&lt;&gt;"",($C16-M16),"")</f>
        <v/>
      </c>
      <c r="K16" s="66">
        <v>10</v>
      </c>
      <c r="L16" s="29"/>
      <c r="M16" s="29"/>
      <c r="N16" s="73" t="str">
        <f t="shared" ref="N16:N46" si="4">IF(Q16&lt;&gt;"",($B16-Q16)/(0.5*($B16+Q16))*100,"")</f>
        <v/>
      </c>
      <c r="O16" s="73" t="str">
        <f t="shared" ref="O16:O46" si="5">IF(R16&lt;&gt;"",($C16-R16),"")</f>
        <v/>
      </c>
      <c r="P16" s="66">
        <v>10</v>
      </c>
      <c r="Q16" s="29"/>
      <c r="R16" s="29"/>
    </row>
    <row r="17" spans="1:18" x14ac:dyDescent="0.25">
      <c r="A17" s="61">
        <f>'Aufnehmer (S_qa)'!A17</f>
        <v>12.5</v>
      </c>
      <c r="B17" s="74">
        <f>'Aufnehmer (S_qa)'!T17</f>
        <v>0.13017373820962</v>
      </c>
      <c r="C17" s="63">
        <f>'Aufnehmer (S_qa)'!U17</f>
        <v>-2.52851128610132E-2</v>
      </c>
      <c r="D17" s="73">
        <f t="shared" si="0"/>
        <v>0.16585944361828522</v>
      </c>
      <c r="E17" s="73" t="str">
        <f t="shared" si="1"/>
        <v/>
      </c>
      <c r="F17" s="66">
        <v>12.5</v>
      </c>
      <c r="G17" s="27">
        <v>0.129958011673105</v>
      </c>
      <c r="H17" s="29"/>
      <c r="I17" s="73" t="str">
        <f t="shared" si="2"/>
        <v/>
      </c>
      <c r="J17" s="73" t="str">
        <f t="shared" si="3"/>
        <v/>
      </c>
      <c r="K17" s="66">
        <v>12.5</v>
      </c>
      <c r="L17" s="29"/>
      <c r="M17" s="29"/>
      <c r="N17" s="73" t="str">
        <f t="shared" si="4"/>
        <v/>
      </c>
      <c r="O17" s="73" t="str">
        <f t="shared" si="5"/>
        <v/>
      </c>
      <c r="P17" s="66">
        <v>12.5</v>
      </c>
      <c r="Q17" s="29"/>
      <c r="R17" s="29"/>
    </row>
    <row r="18" spans="1:18" x14ac:dyDescent="0.25">
      <c r="A18" s="61">
        <f>'Aufnehmer (S_qa)'!A18</f>
        <v>16</v>
      </c>
      <c r="B18" s="74">
        <f>'Aufnehmer (S_qa)'!T18</f>
        <v>0.13015947168353401</v>
      </c>
      <c r="C18" s="63">
        <f>'Aufnehmer (S_qa)'!U18</f>
        <v>-2.3562776864480401E-2</v>
      </c>
      <c r="D18" s="73">
        <f t="shared" si="0"/>
        <v>-9.727388363103261E-3</v>
      </c>
      <c r="E18" s="73" t="str">
        <f t="shared" si="1"/>
        <v/>
      </c>
      <c r="F18" s="66">
        <v>16</v>
      </c>
      <c r="G18" s="27">
        <v>0.130172133416664</v>
      </c>
      <c r="H18" s="29"/>
      <c r="I18" s="73" t="str">
        <f t="shared" si="2"/>
        <v/>
      </c>
      <c r="J18" s="73" t="str">
        <f t="shared" si="3"/>
        <v/>
      </c>
      <c r="K18" s="66">
        <v>16</v>
      </c>
      <c r="L18" s="29"/>
      <c r="M18" s="29"/>
      <c r="N18" s="73" t="str">
        <f t="shared" si="4"/>
        <v/>
      </c>
      <c r="O18" s="73" t="str">
        <f t="shared" si="5"/>
        <v/>
      </c>
      <c r="P18" s="66">
        <v>16</v>
      </c>
      <c r="Q18" s="29"/>
      <c r="R18" s="29"/>
    </row>
    <row r="19" spans="1:18" x14ac:dyDescent="0.25">
      <c r="A19" s="61">
        <f>'Aufnehmer (S_qa)'!A19</f>
        <v>20</v>
      </c>
      <c r="B19" s="74">
        <f>'Aufnehmer (S_qa)'!T19</f>
        <v>0.13015905674748299</v>
      </c>
      <c r="C19" s="63">
        <f>'Aufnehmer (S_qa)'!U19</f>
        <v>-1.77440345198079E-2</v>
      </c>
      <c r="D19" s="73">
        <f t="shared" si="0"/>
        <v>4.1859854190615855E-3</v>
      </c>
      <c r="E19" s="73" t="str">
        <f t="shared" si="1"/>
        <v/>
      </c>
      <c r="F19" s="66">
        <v>20</v>
      </c>
      <c r="G19" s="27">
        <v>0.130153608422379</v>
      </c>
      <c r="H19" s="29"/>
      <c r="I19" s="73" t="str">
        <f t="shared" si="2"/>
        <v/>
      </c>
      <c r="J19" s="73" t="str">
        <f t="shared" si="3"/>
        <v/>
      </c>
      <c r="K19" s="66">
        <v>20</v>
      </c>
      <c r="L19" s="29"/>
      <c r="M19" s="29"/>
      <c r="N19" s="73" t="str">
        <f t="shared" si="4"/>
        <v/>
      </c>
      <c r="O19" s="73" t="str">
        <f t="shared" si="5"/>
        <v/>
      </c>
      <c r="P19" s="66">
        <v>20</v>
      </c>
      <c r="Q19" s="29"/>
      <c r="R19" s="29"/>
    </row>
    <row r="20" spans="1:18" x14ac:dyDescent="0.25">
      <c r="A20" s="61">
        <f>'Aufnehmer (S_qa)'!A20</f>
        <v>25</v>
      </c>
      <c r="B20" s="74">
        <f>'Aufnehmer (S_qa)'!T20</f>
        <v>0.13016629721155101</v>
      </c>
      <c r="C20" s="63">
        <f>'Aufnehmer (S_qa)'!U20</f>
        <v>-6.1026611033128102E-3</v>
      </c>
      <c r="D20" s="73">
        <f t="shared" si="0"/>
        <v>2.6118540919545321E-2</v>
      </c>
      <c r="E20" s="73" t="str">
        <f t="shared" si="1"/>
        <v/>
      </c>
      <c r="F20" s="66">
        <v>25</v>
      </c>
      <c r="G20" s="27">
        <v>0.13013230411320101</v>
      </c>
      <c r="H20" s="29"/>
      <c r="I20" s="73" t="str">
        <f t="shared" si="2"/>
        <v/>
      </c>
      <c r="J20" s="73" t="str">
        <f t="shared" si="3"/>
        <v/>
      </c>
      <c r="K20" s="66">
        <v>25</v>
      </c>
      <c r="L20" s="29"/>
      <c r="M20" s="29"/>
      <c r="N20" s="73" t="str">
        <f t="shared" si="4"/>
        <v/>
      </c>
      <c r="O20" s="73" t="str">
        <f t="shared" si="5"/>
        <v/>
      </c>
      <c r="P20" s="66">
        <v>25</v>
      </c>
      <c r="Q20" s="29"/>
      <c r="R20" s="29"/>
    </row>
    <row r="21" spans="1:18" x14ac:dyDescent="0.25">
      <c r="A21" s="61">
        <f>'Aufnehmer (S_qa)'!A21</f>
        <v>31.5</v>
      </c>
      <c r="B21" s="74">
        <f>'Aufnehmer (S_qa)'!T21</f>
        <v>0.13016757529951001</v>
      </c>
      <c r="C21" s="63">
        <f>'Aufnehmer (S_qa)'!U21</f>
        <v>-1.1505674090926701E-2</v>
      </c>
      <c r="D21" s="73">
        <f t="shared" si="0"/>
        <v>-4.3601719565530765E-2</v>
      </c>
      <c r="E21" s="73" t="str">
        <f t="shared" si="1"/>
        <v/>
      </c>
      <c r="F21" s="66">
        <v>31.5</v>
      </c>
      <c r="G21" s="27">
        <v>0.13022434297649901</v>
      </c>
      <c r="H21" s="29"/>
      <c r="I21" s="73" t="str">
        <f t="shared" si="2"/>
        <v/>
      </c>
      <c r="J21" s="73" t="str">
        <f t="shared" si="3"/>
        <v/>
      </c>
      <c r="K21" s="66">
        <v>31.5</v>
      </c>
      <c r="L21" s="29"/>
      <c r="M21" s="29"/>
      <c r="N21" s="73" t="str">
        <f t="shared" si="4"/>
        <v/>
      </c>
      <c r="O21" s="73" t="str">
        <f t="shared" si="5"/>
        <v/>
      </c>
      <c r="P21" s="66">
        <v>31.5</v>
      </c>
      <c r="Q21" s="29"/>
      <c r="R21" s="29"/>
    </row>
    <row r="22" spans="1:18" x14ac:dyDescent="0.25">
      <c r="A22" s="61">
        <f>'Aufnehmer (S_qa)'!A22</f>
        <v>40</v>
      </c>
      <c r="B22" s="74">
        <f>'Aufnehmer (S_qa)'!T22</f>
        <v>0.13017466095125699</v>
      </c>
      <c r="C22" s="63">
        <f>'Aufnehmer (S_qa)'!U22</f>
        <v>-1.5584762189632799E-2</v>
      </c>
      <c r="D22" s="73">
        <f t="shared" si="0"/>
        <v>-9.6331524240756486E-3</v>
      </c>
      <c r="E22" s="73" t="str">
        <f t="shared" si="1"/>
        <v/>
      </c>
      <c r="F22" s="66">
        <v>40</v>
      </c>
      <c r="G22" s="27">
        <v>0.13018720147878801</v>
      </c>
      <c r="H22" s="29"/>
      <c r="I22" s="73" t="str">
        <f t="shared" si="2"/>
        <v/>
      </c>
      <c r="J22" s="73" t="str">
        <f t="shared" si="3"/>
        <v/>
      </c>
      <c r="K22" s="66">
        <v>40</v>
      </c>
      <c r="L22" s="29"/>
      <c r="M22" s="29"/>
      <c r="N22" s="73" t="str">
        <f t="shared" si="4"/>
        <v/>
      </c>
      <c r="O22" s="73" t="str">
        <f t="shared" si="5"/>
        <v/>
      </c>
      <c r="P22" s="66">
        <v>40</v>
      </c>
      <c r="Q22" s="29"/>
      <c r="R22" s="29"/>
    </row>
    <row r="23" spans="1:18" x14ac:dyDescent="0.25">
      <c r="A23" s="61">
        <f>'Aufnehmer (S_qa)'!A23</f>
        <v>50</v>
      </c>
      <c r="B23" s="74">
        <f>'Aufnehmer (S_qa)'!T23</f>
        <v>0.13015758957479401</v>
      </c>
      <c r="C23" s="63">
        <f>'Aufnehmer (S_qa)'!U23</f>
        <v>-8.1267904936055402E-3</v>
      </c>
      <c r="D23" s="73">
        <f t="shared" si="0"/>
        <v>-3.435514899112347E-2</v>
      </c>
      <c r="E23" s="73" t="str">
        <f t="shared" si="1"/>
        <v/>
      </c>
      <c r="F23" s="66">
        <v>50</v>
      </c>
      <c r="G23" s="27">
        <v>0.130202313091031</v>
      </c>
      <c r="H23" s="29"/>
      <c r="I23" s="73" t="str">
        <f t="shared" si="2"/>
        <v/>
      </c>
      <c r="J23" s="73" t="str">
        <f t="shared" si="3"/>
        <v/>
      </c>
      <c r="K23" s="66">
        <v>50</v>
      </c>
      <c r="L23" s="29"/>
      <c r="M23" s="29"/>
      <c r="N23" s="73" t="str">
        <f t="shared" si="4"/>
        <v/>
      </c>
      <c r="O23" s="73" t="str">
        <f t="shared" si="5"/>
        <v/>
      </c>
      <c r="P23" s="66">
        <v>50</v>
      </c>
      <c r="Q23" s="29"/>
      <c r="R23" s="29"/>
    </row>
    <row r="24" spans="1:18" x14ac:dyDescent="0.25">
      <c r="A24" s="61">
        <f>'Aufnehmer (S_qa)'!A24</f>
        <v>63</v>
      </c>
      <c r="B24" s="74">
        <f>'Aufnehmer (S_qa)'!T24</f>
        <v>0.130126298816025</v>
      </c>
      <c r="C24" s="63">
        <f>'Aufnehmer (S_qa)'!U24</f>
        <v>5.9164171855741199E-4</v>
      </c>
      <c r="D24" s="73">
        <f t="shared" si="0"/>
        <v>-8.5526009445025156E-2</v>
      </c>
      <c r="E24" s="73" t="str">
        <f t="shared" si="1"/>
        <v/>
      </c>
      <c r="F24" s="66">
        <v>63</v>
      </c>
      <c r="G24" s="27">
        <v>0.130237638258732</v>
      </c>
      <c r="H24" s="29"/>
      <c r="I24" s="73" t="str">
        <f t="shared" si="2"/>
        <v/>
      </c>
      <c r="J24" s="73" t="str">
        <f t="shared" si="3"/>
        <v/>
      </c>
      <c r="K24" s="66">
        <v>63</v>
      </c>
      <c r="L24" s="29"/>
      <c r="M24" s="29"/>
      <c r="N24" s="73" t="str">
        <f t="shared" si="4"/>
        <v/>
      </c>
      <c r="O24" s="73" t="str">
        <f t="shared" si="5"/>
        <v/>
      </c>
      <c r="P24" s="66">
        <v>63</v>
      </c>
      <c r="Q24" s="29"/>
      <c r="R24" s="29"/>
    </row>
    <row r="25" spans="1:18" x14ac:dyDescent="0.25">
      <c r="A25" s="61">
        <f>'Aufnehmer (S_qa)'!A25</f>
        <v>80</v>
      </c>
      <c r="B25" s="74">
        <f>'Aufnehmer (S_qa)'!T25</f>
        <v>0.13013459692500701</v>
      </c>
      <c r="C25" s="63">
        <f>'Aufnehmer (S_qa)'!U25</f>
        <v>1.0920759726872099E-2</v>
      </c>
      <c r="D25" s="73">
        <f t="shared" si="0"/>
        <v>-7.911384552366893E-2</v>
      </c>
      <c r="E25" s="73" t="str">
        <f t="shared" si="1"/>
        <v/>
      </c>
      <c r="F25" s="66">
        <v>80</v>
      </c>
      <c r="G25" s="27">
        <v>0.13023759215073299</v>
      </c>
      <c r="H25" s="29"/>
      <c r="I25" s="73" t="str">
        <f t="shared" si="2"/>
        <v/>
      </c>
      <c r="J25" s="73" t="str">
        <f t="shared" si="3"/>
        <v/>
      </c>
      <c r="K25" s="66">
        <v>80</v>
      </c>
      <c r="L25" s="29"/>
      <c r="M25" s="29"/>
      <c r="N25" s="73" t="str">
        <f t="shared" si="4"/>
        <v/>
      </c>
      <c r="O25" s="73" t="str">
        <f t="shared" si="5"/>
        <v/>
      </c>
      <c r="P25" s="66">
        <v>80</v>
      </c>
      <c r="Q25" s="29"/>
      <c r="R25" s="29"/>
    </row>
    <row r="26" spans="1:18" x14ac:dyDescent="0.25">
      <c r="A26" s="61">
        <f>'Aufnehmer (S_qa)'!A26</f>
        <v>100</v>
      </c>
      <c r="B26" s="74">
        <f>'Aufnehmer (S_qa)'!T26</f>
        <v>0.130120263249346</v>
      </c>
      <c r="C26" s="63">
        <f>'Aufnehmer (S_qa)'!U26</f>
        <v>-1.00782120497911E-2</v>
      </c>
      <c r="D26" s="73">
        <f t="shared" si="0"/>
        <v>2.2636804442598413E-2</v>
      </c>
      <c r="E26" s="73" t="str">
        <f t="shared" si="1"/>
        <v/>
      </c>
      <c r="F26" s="66">
        <v>100</v>
      </c>
      <c r="G26" s="27">
        <v>0.13009081151328</v>
      </c>
      <c r="H26" s="29"/>
      <c r="I26" s="73" t="str">
        <f t="shared" si="2"/>
        <v/>
      </c>
      <c r="J26" s="73" t="str">
        <f t="shared" si="3"/>
        <v/>
      </c>
      <c r="K26" s="66">
        <v>100</v>
      </c>
      <c r="L26" s="29"/>
      <c r="M26" s="29"/>
      <c r="N26" s="73" t="str">
        <f t="shared" si="4"/>
        <v/>
      </c>
      <c r="O26" s="73" t="str">
        <f t="shared" si="5"/>
        <v/>
      </c>
      <c r="P26" s="66">
        <v>100</v>
      </c>
      <c r="Q26" s="29"/>
      <c r="R26" s="29"/>
    </row>
    <row r="27" spans="1:18" x14ac:dyDescent="0.25">
      <c r="A27" s="61">
        <f>'Aufnehmer (S_qa)'!A27</f>
        <v>125</v>
      </c>
      <c r="B27" s="74">
        <f>'Aufnehmer (S_qa)'!T27</f>
        <v>0.13012202118341001</v>
      </c>
      <c r="C27" s="63">
        <f>'Aufnehmer (S_qa)'!U27</f>
        <v>-9.83367995959839E-3</v>
      </c>
      <c r="D27" s="73">
        <f t="shared" si="0"/>
        <v>1.623249380731032E-2</v>
      </c>
      <c r="E27" s="73" t="str">
        <f t="shared" si="1"/>
        <v/>
      </c>
      <c r="F27" s="66">
        <v>125</v>
      </c>
      <c r="G27" s="27">
        <v>0.13010090084855799</v>
      </c>
      <c r="H27" s="29"/>
      <c r="I27" s="73" t="str">
        <f t="shared" si="2"/>
        <v/>
      </c>
      <c r="J27" s="73" t="str">
        <f t="shared" si="3"/>
        <v/>
      </c>
      <c r="K27" s="66">
        <v>125</v>
      </c>
      <c r="L27" s="29"/>
      <c r="M27" s="29"/>
      <c r="N27" s="73" t="str">
        <f t="shared" si="4"/>
        <v/>
      </c>
      <c r="O27" s="73" t="str">
        <f t="shared" si="5"/>
        <v/>
      </c>
      <c r="P27" s="66">
        <v>125</v>
      </c>
      <c r="Q27" s="29"/>
      <c r="R27" s="29"/>
    </row>
    <row r="28" spans="1:18" x14ac:dyDescent="0.25">
      <c r="A28" s="61">
        <f>'Aufnehmer (S_qa)'!A28</f>
        <v>160</v>
      </c>
      <c r="B28" s="74">
        <f>'Aufnehmer (S_qa)'!T28</f>
        <v>0.13011644563573699</v>
      </c>
      <c r="C28" s="63">
        <f>'Aufnehmer (S_qa)'!U28</f>
        <v>-1.8369712367700701E-3</v>
      </c>
      <c r="D28" s="73">
        <f t="shared" si="0"/>
        <v>4.2324333404593299E-3</v>
      </c>
      <c r="E28" s="73" t="str">
        <f t="shared" si="1"/>
        <v/>
      </c>
      <c r="F28" s="66">
        <v>160</v>
      </c>
      <c r="G28" s="27">
        <v>0.13011093866045001</v>
      </c>
      <c r="H28" s="29"/>
      <c r="I28" s="73" t="str">
        <f t="shared" si="2"/>
        <v/>
      </c>
      <c r="J28" s="73" t="str">
        <f t="shared" si="3"/>
        <v/>
      </c>
      <c r="K28" s="66">
        <v>160</v>
      </c>
      <c r="L28" s="29"/>
      <c r="M28" s="29"/>
      <c r="N28" s="73" t="str">
        <f t="shared" si="4"/>
        <v/>
      </c>
      <c r="O28" s="73" t="str">
        <f t="shared" si="5"/>
        <v/>
      </c>
      <c r="P28" s="66">
        <v>160</v>
      </c>
      <c r="Q28" s="29"/>
      <c r="R28" s="29"/>
    </row>
    <row r="29" spans="1:18" x14ac:dyDescent="0.25">
      <c r="A29" s="61">
        <f>'Aufnehmer (S_qa)'!A29</f>
        <v>200</v>
      </c>
      <c r="B29" s="74">
        <f>'Aufnehmer (S_qa)'!T29</f>
        <v>0.130118305551815</v>
      </c>
      <c r="C29" s="63">
        <f>'Aufnehmer (S_qa)'!U29</f>
        <v>-1.02850594316806E-3</v>
      </c>
      <c r="D29" s="73">
        <f t="shared" si="0"/>
        <v>-3.6576948949166091E-3</v>
      </c>
      <c r="E29" s="73" t="str">
        <f t="shared" si="1"/>
        <v/>
      </c>
      <c r="F29" s="66">
        <v>200</v>
      </c>
      <c r="G29" s="27">
        <v>0.13012306496947701</v>
      </c>
      <c r="H29" s="29"/>
      <c r="I29" s="73" t="str">
        <f t="shared" si="2"/>
        <v/>
      </c>
      <c r="J29" s="73" t="str">
        <f t="shared" si="3"/>
        <v/>
      </c>
      <c r="K29" s="66">
        <v>200</v>
      </c>
      <c r="L29" s="29"/>
      <c r="M29" s="29"/>
      <c r="N29" s="73" t="str">
        <f t="shared" si="4"/>
        <v/>
      </c>
      <c r="O29" s="73" t="str">
        <f t="shared" si="5"/>
        <v/>
      </c>
      <c r="P29" s="66">
        <v>200</v>
      </c>
      <c r="Q29" s="29"/>
      <c r="R29" s="29"/>
    </row>
    <row r="30" spans="1:18" x14ac:dyDescent="0.25">
      <c r="A30" s="61">
        <f>'Aufnehmer (S_qa)'!A30</f>
        <v>250</v>
      </c>
      <c r="B30" s="74">
        <f>'Aufnehmer (S_qa)'!T30</f>
        <v>0.13013826946510301</v>
      </c>
      <c r="C30" s="63">
        <f>'Aufnehmer (S_qa)'!U30</f>
        <v>4.21281808451113E-3</v>
      </c>
      <c r="D30" s="73">
        <f t="shared" si="0"/>
        <v>7.9656628672334952E-3</v>
      </c>
      <c r="E30" s="73" t="str">
        <f t="shared" si="1"/>
        <v/>
      </c>
      <c r="F30" s="66">
        <v>250</v>
      </c>
      <c r="G30" s="27">
        <v>0.130127903502155</v>
      </c>
      <c r="H30" s="29"/>
      <c r="I30" s="73" t="str">
        <f t="shared" si="2"/>
        <v/>
      </c>
      <c r="J30" s="73" t="str">
        <f t="shared" si="3"/>
        <v/>
      </c>
      <c r="K30" s="66">
        <v>250</v>
      </c>
      <c r="L30" s="29"/>
      <c r="M30" s="29"/>
      <c r="N30" s="73" t="str">
        <f t="shared" si="4"/>
        <v/>
      </c>
      <c r="O30" s="73" t="str">
        <f t="shared" si="5"/>
        <v/>
      </c>
      <c r="P30" s="66">
        <v>250</v>
      </c>
      <c r="Q30" s="29"/>
      <c r="R30" s="29"/>
    </row>
    <row r="31" spans="1:18" x14ac:dyDescent="0.25">
      <c r="A31" s="61">
        <f>'Aufnehmer (S_qa)'!A31</f>
        <v>315</v>
      </c>
      <c r="B31" s="74">
        <f>'Aufnehmer (S_qa)'!T31</f>
        <v>0.13013733265719199</v>
      </c>
      <c r="C31" s="63">
        <f>'Aufnehmer (S_qa)'!U31</f>
        <v>3.43192495074618E-3</v>
      </c>
      <c r="D31" s="73">
        <f t="shared" si="0"/>
        <v>4.3480394178838897E-4</v>
      </c>
      <c r="E31" s="73" t="str">
        <f t="shared" si="1"/>
        <v/>
      </c>
      <c r="F31" s="66">
        <v>315</v>
      </c>
      <c r="G31" s="27">
        <v>0.13013676681617001</v>
      </c>
      <c r="H31" s="29"/>
      <c r="I31" s="73" t="str">
        <f t="shared" si="2"/>
        <v/>
      </c>
      <c r="J31" s="73" t="str">
        <f t="shared" si="3"/>
        <v/>
      </c>
      <c r="K31" s="66">
        <v>315</v>
      </c>
      <c r="L31" s="29"/>
      <c r="M31" s="29"/>
      <c r="N31" s="73" t="str">
        <f t="shared" si="4"/>
        <v/>
      </c>
      <c r="O31" s="73" t="str">
        <f t="shared" si="5"/>
        <v/>
      </c>
      <c r="P31" s="66">
        <v>315</v>
      </c>
      <c r="Q31" s="29"/>
      <c r="R31" s="29"/>
    </row>
    <row r="32" spans="1:18" x14ac:dyDescent="0.25">
      <c r="A32" s="61">
        <f>'Aufnehmer (S_qa)'!A32</f>
        <v>400</v>
      </c>
      <c r="B32" s="74">
        <f>'Aufnehmer (S_qa)'!T32</f>
        <v>0.130152438649662</v>
      </c>
      <c r="C32" s="63">
        <f>'Aufnehmer (S_qa)'!U32</f>
        <v>2.5073489729550099E-3</v>
      </c>
      <c r="D32" s="73">
        <f t="shared" si="0"/>
        <v>3.4473131541584321E-3</v>
      </c>
      <c r="E32" s="73" t="str">
        <f t="shared" si="1"/>
        <v/>
      </c>
      <c r="F32" s="66">
        <v>400</v>
      </c>
      <c r="G32" s="27">
        <v>0.13014795196485901</v>
      </c>
      <c r="H32" s="29"/>
      <c r="I32" s="73" t="str">
        <f t="shared" si="2"/>
        <v/>
      </c>
      <c r="J32" s="73" t="str">
        <f t="shared" si="3"/>
        <v/>
      </c>
      <c r="K32" s="66">
        <v>400</v>
      </c>
      <c r="L32" s="29"/>
      <c r="M32" s="29"/>
      <c r="N32" s="73" t="str">
        <f t="shared" si="4"/>
        <v/>
      </c>
      <c r="O32" s="73" t="str">
        <f t="shared" si="5"/>
        <v/>
      </c>
      <c r="P32" s="66">
        <v>400</v>
      </c>
      <c r="Q32" s="29"/>
      <c r="R32" s="29"/>
    </row>
    <row r="33" spans="1:18" x14ac:dyDescent="0.25">
      <c r="A33" s="61">
        <f>'Aufnehmer (S_qa)'!A33</f>
        <v>500</v>
      </c>
      <c r="B33" s="74">
        <f>'Aufnehmer (S_qa)'!T33</f>
        <v>0.13017871236935499</v>
      </c>
      <c r="C33" s="63">
        <f>'Aufnehmer (S_qa)'!U33</f>
        <v>5.6344737513143199E-3</v>
      </c>
      <c r="D33" s="73">
        <f t="shared" si="0"/>
        <v>5.6192606375624001E-4</v>
      </c>
      <c r="E33" s="73" t="str">
        <f t="shared" si="1"/>
        <v/>
      </c>
      <c r="F33" s="66">
        <v>500</v>
      </c>
      <c r="G33" s="27">
        <v>0.13017798086329599</v>
      </c>
      <c r="H33" s="29"/>
      <c r="I33" s="73" t="str">
        <f t="shared" si="2"/>
        <v/>
      </c>
      <c r="J33" s="73" t="str">
        <f t="shared" si="3"/>
        <v/>
      </c>
      <c r="K33" s="66">
        <v>500</v>
      </c>
      <c r="L33" s="29"/>
      <c r="M33" s="29"/>
      <c r="N33" s="73" t="str">
        <f t="shared" si="4"/>
        <v/>
      </c>
      <c r="O33" s="73" t="str">
        <f t="shared" si="5"/>
        <v/>
      </c>
      <c r="P33" s="66">
        <v>500</v>
      </c>
      <c r="Q33" s="29"/>
      <c r="R33" s="29"/>
    </row>
    <row r="34" spans="1:18" x14ac:dyDescent="0.25">
      <c r="A34" s="61">
        <f>'Aufnehmer (S_qa)'!A34</f>
        <v>630</v>
      </c>
      <c r="B34" s="74">
        <f>'Aufnehmer (S_qa)'!T34</f>
        <v>0.130171340678405</v>
      </c>
      <c r="C34" s="63">
        <f>'Aufnehmer (S_qa)'!U34</f>
        <v>3.0221694642222002E-2</v>
      </c>
      <c r="D34" s="73">
        <f t="shared" si="0"/>
        <v>1.0894213316109633E-2</v>
      </c>
      <c r="E34" s="73" t="str">
        <f t="shared" si="1"/>
        <v/>
      </c>
      <c r="F34" s="66">
        <v>630</v>
      </c>
      <c r="G34" s="27">
        <v>0.13015716030729499</v>
      </c>
      <c r="H34" s="29"/>
      <c r="I34" s="73" t="str">
        <f t="shared" si="2"/>
        <v/>
      </c>
      <c r="J34" s="73" t="str">
        <f t="shared" si="3"/>
        <v/>
      </c>
      <c r="K34" s="66">
        <v>630</v>
      </c>
      <c r="L34" s="29"/>
      <c r="M34" s="29"/>
      <c r="N34" s="73" t="str">
        <f t="shared" si="4"/>
        <v/>
      </c>
      <c r="O34" s="73" t="str">
        <f t="shared" si="5"/>
        <v/>
      </c>
      <c r="P34" s="66">
        <v>630</v>
      </c>
      <c r="Q34" s="29"/>
      <c r="R34" s="29"/>
    </row>
    <row r="35" spans="1:18" x14ac:dyDescent="0.25">
      <c r="A35" s="61">
        <f>'Aufnehmer (S_qa)'!A35</f>
        <v>800</v>
      </c>
      <c r="B35" s="74">
        <f>'Aufnehmer (S_qa)'!T35</f>
        <v>0.13027003950784799</v>
      </c>
      <c r="C35" s="63">
        <f>'Aufnehmer (S_qa)'!U35</f>
        <v>1.5786022931024501E-2</v>
      </c>
      <c r="D35" s="73">
        <f t="shared" si="0"/>
        <v>4.1143604341288388E-3</v>
      </c>
      <c r="E35" s="73" t="str">
        <f t="shared" si="1"/>
        <v/>
      </c>
      <c r="F35" s="66">
        <v>800</v>
      </c>
      <c r="G35" s="27">
        <v>0.130264679839143</v>
      </c>
      <c r="H35" s="29"/>
      <c r="I35" s="73" t="str">
        <f t="shared" si="2"/>
        <v/>
      </c>
      <c r="J35" s="73" t="str">
        <f t="shared" si="3"/>
        <v/>
      </c>
      <c r="K35" s="66">
        <v>800</v>
      </c>
      <c r="L35" s="29"/>
      <c r="M35" s="29"/>
      <c r="N35" s="73" t="str">
        <f t="shared" si="4"/>
        <v/>
      </c>
      <c r="O35" s="73" t="str">
        <f t="shared" si="5"/>
        <v/>
      </c>
      <c r="P35" s="66">
        <v>800</v>
      </c>
      <c r="Q35" s="29"/>
      <c r="R35" s="29"/>
    </row>
    <row r="36" spans="1:18" x14ac:dyDescent="0.25">
      <c r="A36" s="61">
        <f>'Aufnehmer (S_qa)'!A36</f>
        <v>1000</v>
      </c>
      <c r="B36" s="74">
        <f>'Aufnehmer (S_qa)'!T36</f>
        <v>0.130330599834662</v>
      </c>
      <c r="C36" s="63">
        <f>'Aufnehmer (S_qa)'!U36</f>
        <v>7.8908793511231999E-3</v>
      </c>
      <c r="D36" s="73">
        <f t="shared" si="0"/>
        <v>7.9914853351452219E-3</v>
      </c>
      <c r="E36" s="73" t="str">
        <f t="shared" si="1"/>
        <v/>
      </c>
      <c r="F36" s="66">
        <v>1000</v>
      </c>
      <c r="G36" s="27">
        <v>0.13032018490004299</v>
      </c>
      <c r="H36" s="29"/>
      <c r="I36" s="73" t="str">
        <f t="shared" si="2"/>
        <v/>
      </c>
      <c r="J36" s="73" t="str">
        <f t="shared" si="3"/>
        <v/>
      </c>
      <c r="K36" s="66">
        <v>1000</v>
      </c>
      <c r="L36" s="29"/>
      <c r="M36" s="29"/>
      <c r="N36" s="73" t="str">
        <f t="shared" si="4"/>
        <v/>
      </c>
      <c r="O36" s="73" t="str">
        <f t="shared" si="5"/>
        <v/>
      </c>
      <c r="P36" s="66">
        <v>1000</v>
      </c>
      <c r="Q36" s="29"/>
      <c r="R36" s="29"/>
    </row>
    <row r="37" spans="1:18" x14ac:dyDescent="0.25">
      <c r="A37" s="61">
        <f>'Aufnehmer (S_qa)'!A37</f>
        <v>1250</v>
      </c>
      <c r="B37" s="74">
        <f>'Aufnehmer (S_qa)'!T37</f>
        <v>0.130442639493072</v>
      </c>
      <c r="C37" s="63">
        <f>'Aufnehmer (S_qa)'!U37</f>
        <v>-7.1670683053355298E-3</v>
      </c>
      <c r="D37" s="73">
        <f t="shared" si="0"/>
        <v>2.7497036050974699E-2</v>
      </c>
      <c r="E37" s="73" t="str">
        <f t="shared" si="1"/>
        <v/>
      </c>
      <c r="F37" s="66">
        <v>1250</v>
      </c>
      <c r="G37" s="27">
        <v>0.130406776564086</v>
      </c>
      <c r="H37" s="29"/>
      <c r="I37" s="73" t="str">
        <f t="shared" si="2"/>
        <v/>
      </c>
      <c r="J37" s="73" t="str">
        <f t="shared" si="3"/>
        <v/>
      </c>
      <c r="K37" s="66">
        <v>1250</v>
      </c>
      <c r="L37" s="29"/>
      <c r="M37" s="29"/>
      <c r="N37" s="73" t="str">
        <f t="shared" si="4"/>
        <v/>
      </c>
      <c r="O37" s="73" t="str">
        <f t="shared" si="5"/>
        <v/>
      </c>
      <c r="P37" s="66">
        <v>1250</v>
      </c>
      <c r="Q37" s="29"/>
      <c r="R37" s="29"/>
    </row>
    <row r="38" spans="1:18" x14ac:dyDescent="0.25">
      <c r="A38" s="61">
        <f>'Aufnehmer (S_qa)'!A38</f>
        <v>1600</v>
      </c>
      <c r="B38" s="74">
        <f>'Aufnehmer (S_qa)'!T38</f>
        <v>0.13057528843857999</v>
      </c>
      <c r="C38" s="63">
        <f>'Aufnehmer (S_qa)'!U38</f>
        <v>2.4439885325762099E-3</v>
      </c>
      <c r="D38" s="73">
        <f t="shared" si="0"/>
        <v>-4.1110024726642149E-3</v>
      </c>
      <c r="E38" s="73" t="str">
        <f t="shared" si="1"/>
        <v/>
      </c>
      <c r="F38" s="66">
        <v>1600</v>
      </c>
      <c r="G38" s="27">
        <v>0.130580656502257</v>
      </c>
      <c r="H38" s="29"/>
      <c r="I38" s="73" t="str">
        <f t="shared" si="2"/>
        <v/>
      </c>
      <c r="J38" s="73" t="str">
        <f t="shared" si="3"/>
        <v/>
      </c>
      <c r="K38" s="66">
        <v>1600</v>
      </c>
      <c r="L38" s="29"/>
      <c r="M38" s="29"/>
      <c r="N38" s="73" t="str">
        <f t="shared" si="4"/>
        <v/>
      </c>
      <c r="O38" s="73" t="str">
        <f t="shared" si="5"/>
        <v/>
      </c>
      <c r="P38" s="66">
        <v>1600</v>
      </c>
      <c r="Q38" s="29"/>
      <c r="R38" s="29"/>
    </row>
    <row r="39" spans="1:18" x14ac:dyDescent="0.25">
      <c r="A39" s="61">
        <f>'Aufnehmer (S_qa)'!A39</f>
        <v>2000</v>
      </c>
      <c r="B39" s="74">
        <f>'Aufnehmer (S_qa)'!T39</f>
        <v>0.13084785945929001</v>
      </c>
      <c r="C39" s="63">
        <f>'Aufnehmer (S_qa)'!U39</f>
        <v>3.3859798543858198E-3</v>
      </c>
      <c r="D39" s="73">
        <f t="shared" si="0"/>
        <v>5.3779447894464439E-3</v>
      </c>
      <c r="E39" s="73" t="str">
        <f t="shared" si="1"/>
        <v/>
      </c>
      <c r="F39" s="66">
        <v>2000</v>
      </c>
      <c r="G39" s="27">
        <v>0.13084082272286601</v>
      </c>
      <c r="H39" s="29"/>
      <c r="I39" s="73" t="str">
        <f t="shared" si="2"/>
        <v/>
      </c>
      <c r="J39" s="73" t="str">
        <f t="shared" si="3"/>
        <v/>
      </c>
      <c r="K39" s="66">
        <v>2000</v>
      </c>
      <c r="L39" s="29"/>
      <c r="M39" s="29"/>
      <c r="N39" s="73" t="str">
        <f t="shared" si="4"/>
        <v/>
      </c>
      <c r="O39" s="73" t="str">
        <f t="shared" si="5"/>
        <v/>
      </c>
      <c r="P39" s="66">
        <v>2000</v>
      </c>
      <c r="Q39" s="29"/>
      <c r="R39" s="29"/>
    </row>
    <row r="40" spans="1:18" x14ac:dyDescent="0.25">
      <c r="A40" s="61">
        <f>'Aufnehmer (S_qa)'!A40</f>
        <v>2500</v>
      </c>
      <c r="B40" s="74">
        <f>'Aufnehmer (S_qa)'!T40</f>
        <v>0.131236788024191</v>
      </c>
      <c r="C40" s="63">
        <f>'Aufnehmer (S_qa)'!U40</f>
        <v>7.4939849422150902E-3</v>
      </c>
      <c r="D40" s="73">
        <f t="shared" si="0"/>
        <v>3.7566415649500286E-2</v>
      </c>
      <c r="E40" s="73" t="str">
        <f t="shared" si="1"/>
        <v/>
      </c>
      <c r="F40" s="66">
        <v>2500</v>
      </c>
      <c r="G40" s="27">
        <v>0.13118749632547899</v>
      </c>
      <c r="H40" s="29"/>
      <c r="I40" s="73" t="str">
        <f t="shared" si="2"/>
        <v/>
      </c>
      <c r="J40" s="73" t="str">
        <f t="shared" si="3"/>
        <v/>
      </c>
      <c r="K40" s="66">
        <v>2500</v>
      </c>
      <c r="L40" s="29"/>
      <c r="M40" s="29"/>
      <c r="N40" s="73" t="str">
        <f t="shared" si="4"/>
        <v/>
      </c>
      <c r="O40" s="73" t="str">
        <f t="shared" si="5"/>
        <v/>
      </c>
      <c r="P40" s="66">
        <v>2500</v>
      </c>
      <c r="Q40" s="29"/>
      <c r="R40" s="29"/>
    </row>
    <row r="41" spans="1:18" x14ac:dyDescent="0.25">
      <c r="A41" s="61">
        <f>'Aufnehmer (S_qa)'!A41</f>
        <v>3150</v>
      </c>
      <c r="B41" s="74">
        <f>'Aufnehmer (S_qa)'!T41</f>
        <v>0.13188467972926801</v>
      </c>
      <c r="C41" s="63">
        <f>'Aufnehmer (S_qa)'!U41</f>
        <v>9.6953732868598798E-3</v>
      </c>
      <c r="D41" s="73">
        <f t="shared" si="0"/>
        <v>4.530764286797951E-2</v>
      </c>
      <c r="E41" s="73" t="str">
        <f t="shared" si="1"/>
        <v/>
      </c>
      <c r="F41" s="66">
        <v>3150</v>
      </c>
      <c r="G41" s="27">
        <v>0.13182493942304099</v>
      </c>
      <c r="H41" s="29"/>
      <c r="I41" s="73" t="str">
        <f t="shared" si="2"/>
        <v/>
      </c>
      <c r="J41" s="73" t="str">
        <f t="shared" si="3"/>
        <v/>
      </c>
      <c r="K41" s="66">
        <v>3150</v>
      </c>
      <c r="L41" s="29"/>
      <c r="M41" s="29"/>
      <c r="N41" s="73" t="str">
        <f t="shared" si="4"/>
        <v/>
      </c>
      <c r="O41" s="73" t="str">
        <f t="shared" si="5"/>
        <v/>
      </c>
      <c r="P41" s="66">
        <v>3150</v>
      </c>
      <c r="Q41" s="29"/>
      <c r="R41" s="29"/>
    </row>
    <row r="42" spans="1:18" x14ac:dyDescent="0.25">
      <c r="A42" s="61">
        <f>'Aufnehmer (S_qa)'!A42</f>
        <v>4000</v>
      </c>
      <c r="B42" s="74">
        <f>'Aufnehmer (S_qa)'!T42</f>
        <v>0.13300260882064799</v>
      </c>
      <c r="C42" s="63">
        <f>'Aufnehmer (S_qa)'!U42</f>
        <v>-2.4424359667421002E-3</v>
      </c>
      <c r="D42" s="73">
        <f t="shared" si="0"/>
        <v>0.12397835339967685</v>
      </c>
      <c r="E42" s="73" t="str">
        <f t="shared" si="1"/>
        <v/>
      </c>
      <c r="F42" s="66">
        <v>4000</v>
      </c>
      <c r="G42" s="27">
        <v>0.132837816529638</v>
      </c>
      <c r="H42" s="29"/>
      <c r="I42" s="73" t="str">
        <f t="shared" si="2"/>
        <v/>
      </c>
      <c r="J42" s="73" t="str">
        <f t="shared" si="3"/>
        <v/>
      </c>
      <c r="K42" s="66">
        <v>4000</v>
      </c>
      <c r="L42" s="29"/>
      <c r="M42" s="29"/>
      <c r="N42" s="73" t="str">
        <f t="shared" si="4"/>
        <v/>
      </c>
      <c r="O42" s="73" t="str">
        <f t="shared" si="5"/>
        <v/>
      </c>
      <c r="P42" s="66">
        <v>4000</v>
      </c>
      <c r="Q42" s="29"/>
      <c r="R42" s="29"/>
    </row>
    <row r="43" spans="1:18" x14ac:dyDescent="0.25">
      <c r="A43" s="61">
        <f>'Aufnehmer (S_qa)'!A43</f>
        <v>5000</v>
      </c>
      <c r="B43" s="74">
        <f>'Aufnehmer (S_qa)'!T43</f>
        <v>0.13466831557704401</v>
      </c>
      <c r="C43" s="63">
        <f>'Aufnehmer (S_qa)'!U43</f>
        <v>-8.0565793133473597E-3</v>
      </c>
      <c r="D43" s="73">
        <f t="shared" si="0"/>
        <v>0.1601629451328925</v>
      </c>
      <c r="E43" s="73" t="str">
        <f t="shared" si="1"/>
        <v/>
      </c>
      <c r="F43" s="66">
        <v>5000</v>
      </c>
      <c r="G43" s="27">
        <v>0.134452799425163</v>
      </c>
      <c r="H43" s="29"/>
      <c r="I43" s="73" t="str">
        <f t="shared" si="2"/>
        <v/>
      </c>
      <c r="J43" s="73" t="str">
        <f t="shared" si="3"/>
        <v/>
      </c>
      <c r="K43" s="66">
        <v>5000</v>
      </c>
      <c r="L43" s="29"/>
      <c r="M43" s="29"/>
      <c r="N43" s="73" t="str">
        <f t="shared" si="4"/>
        <v/>
      </c>
      <c r="O43" s="73" t="str">
        <f t="shared" si="5"/>
        <v/>
      </c>
      <c r="P43" s="66">
        <v>5000</v>
      </c>
      <c r="Q43" s="29"/>
      <c r="R43" s="29"/>
    </row>
    <row r="44" spans="1:18" x14ac:dyDescent="0.25">
      <c r="A44" s="61">
        <f>'Aufnehmer (S_qa)'!A44</f>
        <v>6300</v>
      </c>
      <c r="B44" s="74">
        <f>'Aufnehmer (S_qa)'!T44</f>
        <v>0.137532790322452</v>
      </c>
      <c r="C44" s="63">
        <f>'Aufnehmer (S_qa)'!U44</f>
        <v>9.9955743548889604E-3</v>
      </c>
      <c r="D44" s="73">
        <f t="shared" si="0"/>
        <v>0.26419328227584693</v>
      </c>
      <c r="E44" s="73" t="str">
        <f t="shared" si="1"/>
        <v/>
      </c>
      <c r="F44" s="66">
        <v>6300</v>
      </c>
      <c r="G44" s="27">
        <v>0.137169917272604</v>
      </c>
      <c r="H44" s="29"/>
      <c r="I44" s="73" t="str">
        <f t="shared" si="2"/>
        <v/>
      </c>
      <c r="J44" s="73" t="str">
        <f t="shared" si="3"/>
        <v/>
      </c>
      <c r="K44" s="66"/>
      <c r="L44" s="29"/>
      <c r="M44" s="29"/>
      <c r="N44" s="73" t="str">
        <f t="shared" si="4"/>
        <v/>
      </c>
      <c r="O44" s="73" t="str">
        <f t="shared" si="5"/>
        <v/>
      </c>
      <c r="P44" s="66"/>
      <c r="Q44" s="29"/>
      <c r="R44" s="29"/>
    </row>
    <row r="45" spans="1:18" x14ac:dyDescent="0.25">
      <c r="A45" s="61">
        <f>'Aufnehmer (S_qa)'!A45</f>
        <v>8000</v>
      </c>
      <c r="B45" s="74">
        <f>'Aufnehmer (S_qa)'!T45</f>
        <v>0.14285226525535</v>
      </c>
      <c r="C45" s="63">
        <f>'Aufnehmer (S_qa)'!U45</f>
        <v>-1.96973347455992</v>
      </c>
      <c r="D45" s="73">
        <f t="shared" si="0"/>
        <v>0.88639026355854822</v>
      </c>
      <c r="E45" s="73" t="str">
        <f t="shared" si="1"/>
        <v/>
      </c>
      <c r="F45" s="66">
        <v>8000</v>
      </c>
      <c r="G45" s="27">
        <v>0.141591623786473</v>
      </c>
      <c r="H45" s="29"/>
      <c r="I45" s="73" t="str">
        <f t="shared" si="2"/>
        <v/>
      </c>
      <c r="J45" s="73" t="str">
        <f t="shared" si="3"/>
        <v/>
      </c>
      <c r="K45" s="66"/>
      <c r="L45" s="29"/>
      <c r="M45" s="29"/>
      <c r="N45" s="73" t="str">
        <f t="shared" si="4"/>
        <v/>
      </c>
      <c r="O45" s="73" t="str">
        <f t="shared" si="5"/>
        <v/>
      </c>
      <c r="P45" s="66"/>
      <c r="Q45" s="29"/>
      <c r="R45" s="29"/>
    </row>
    <row r="46" spans="1:18" x14ac:dyDescent="0.25">
      <c r="A46" s="61">
        <f>'Aufnehmer (S_qa)'!A46</f>
        <v>10000</v>
      </c>
      <c r="B46" s="74">
        <f>'Aufnehmer (S_qa)'!T46</f>
        <v>0.149676114798897</v>
      </c>
      <c r="C46" s="63">
        <f>'Aufnehmer (S_qa)'!U46</f>
        <v>-9.4805059413317905E-2</v>
      </c>
      <c r="D46" s="73">
        <f t="shared" si="0"/>
        <v>0.36519331806887412</v>
      </c>
      <c r="E46" s="73" t="str">
        <f t="shared" si="1"/>
        <v/>
      </c>
      <c r="F46" s="66">
        <v>10000</v>
      </c>
      <c r="G46" s="27">
        <v>0.14913050389618601</v>
      </c>
      <c r="H46" s="29"/>
      <c r="I46" s="73" t="str">
        <f t="shared" si="2"/>
        <v/>
      </c>
      <c r="J46" s="73" t="str">
        <f t="shared" si="3"/>
        <v/>
      </c>
      <c r="K46" s="66"/>
      <c r="L46" s="29"/>
      <c r="M46" s="29"/>
      <c r="N46" s="73" t="str">
        <f t="shared" si="4"/>
        <v/>
      </c>
      <c r="O46" s="73" t="str">
        <f t="shared" si="5"/>
        <v/>
      </c>
      <c r="P46" s="66"/>
      <c r="Q46" s="29"/>
      <c r="R46" s="29"/>
    </row>
  </sheetData>
  <pageMargins left="0.78749999999999998" right="0.78749999999999998" top="1.0249999999999999" bottom="1.0249999999999999" header="0.78749999999999998" footer="0.78749999999999998"/>
  <pageSetup paperSize="9" orientation="portrait" horizontalDpi="300" verticalDpi="300"/>
  <headerFooter>
    <oddHeader>&amp;C&amp;A</oddHeader>
    <oddFooter>&amp;CSeite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"/>
  <sheetViews>
    <sheetView zoomScale="160" zoomScaleNormal="160" workbookViewId="0"/>
  </sheetViews>
  <sheetFormatPr baseColWidth="10" defaultColWidth="8.54296875" defaultRowHeight="12.5" x14ac:dyDescent="0.25"/>
  <sheetData/>
  <pageMargins left="0.7" right="0.7" top="0.78749999999999998" bottom="0.78749999999999998" header="0.511811023622047" footer="0.511811023622047"/>
  <pageSetup paperSize="9" orientation="landscape" horizontalDpi="300" verticalDpi="300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"/>
  <sheetViews>
    <sheetView zoomScale="160" zoomScaleNormal="160" workbookViewId="0"/>
  </sheetViews>
  <sheetFormatPr baseColWidth="10" defaultColWidth="8.54296875" defaultRowHeight="12.5" x14ac:dyDescent="0.25"/>
  <sheetData/>
  <pageMargins left="0.7" right="0.7" top="0.78749999999999998" bottom="0.78749999999999998" header="0.511811023622047" footer="0.511811023622047"/>
  <pageSetup paperSize="9" orientation="landscape" horizontalDpi="300" verticalDpi="300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"/>
  <sheetViews>
    <sheetView zoomScale="160" zoomScaleNormal="160" workbookViewId="0"/>
  </sheetViews>
  <sheetFormatPr baseColWidth="10" defaultColWidth="8.54296875" defaultRowHeight="12.5" x14ac:dyDescent="0.25"/>
  <sheetData/>
  <pageMargins left="0.7" right="0.7" top="0.78749999999999998" bottom="0.78749999999999998" header="0.511811023622047" footer="0.511811023622047"/>
  <pageSetup paperSize="9" orientation="landscape" horizontalDpi="300" verticalDpi="300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"/>
  <sheetViews>
    <sheetView zoomScale="160" zoomScaleNormal="160" workbookViewId="0"/>
  </sheetViews>
  <sheetFormatPr baseColWidth="10" defaultColWidth="8.54296875" defaultRowHeight="12.5" x14ac:dyDescent="0.25"/>
  <sheetData/>
  <pageMargins left="0.7" right="0.7" top="0.78749999999999998" bottom="0.78749999999999998" header="0.511811023622047" footer="0.511811023622047"/>
  <pageSetup paperSize="9" orientation="landscape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11</vt:i4>
      </vt:variant>
    </vt:vector>
  </HeadingPairs>
  <TitlesOfParts>
    <vt:vector size="11" baseType="lpstr">
      <vt:lpstr>Messkette (S_ua)</vt:lpstr>
      <vt:lpstr>ERGEBNISSE</vt:lpstr>
      <vt:lpstr>Verstärker (S_uq)</vt:lpstr>
      <vt:lpstr>Vergleich PTB-Accelerator Meas</vt:lpstr>
      <vt:lpstr>Historie</vt:lpstr>
      <vt:lpstr>Diag_Betrag</vt:lpstr>
      <vt:lpstr>Diag_Betrag_Linear</vt:lpstr>
      <vt:lpstr>Diag_Phase</vt:lpstr>
      <vt:lpstr>Diag_Messkette</vt:lpstr>
      <vt:lpstr>QM_Frequenzen</vt:lpstr>
      <vt:lpstr>Aufnehmer (S_qa)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Thomas Bruns</dc:creator>
  <dc:description/>
  <cp:lastModifiedBy>Benedikt  Seeger</cp:lastModifiedBy>
  <cp:revision>25</cp:revision>
  <cp:lastPrinted>2022-09-06T14:28:05Z</cp:lastPrinted>
  <dcterms:created xsi:type="dcterms:W3CDTF">2012-09-06T08:32:24Z</dcterms:created>
  <dcterms:modified xsi:type="dcterms:W3CDTF">2023-09-07T08:04:00Z</dcterms:modified>
  <dc:language>en-US</dc:language>
</cp:coreProperties>
</file>